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\Desktop\didattica\EnglishTeaching\StatExerc\"/>
    </mc:Choice>
  </mc:AlternateContent>
  <bookViews>
    <workbookView xWindow="0" yWindow="0" windowWidth="15850" windowHeight="7900" activeTab="1"/>
  </bookViews>
  <sheets>
    <sheet name="Binomial distribution" sheetId="5" r:id="rId1"/>
    <sheet name="H0 e H1" sheetId="1" r:id="rId2"/>
    <sheet name="chi-squared for gender" sheetId="3" r:id="rId3"/>
    <sheet name="t test for age" sheetId="2" r:id="rId4"/>
    <sheet name="chi-squared for class" sheetId="4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10" i="4"/>
  <c r="D9" i="4"/>
  <c r="D8" i="4"/>
  <c r="A11" i="4"/>
  <c r="A10" i="4"/>
  <c r="A9" i="4"/>
  <c r="D7" i="5"/>
  <c r="E7" i="5" s="1"/>
  <c r="H10" i="4"/>
  <c r="L9" i="4" s="1"/>
  <c r="A8" i="4"/>
  <c r="F6" i="4"/>
  <c r="E6" i="4"/>
  <c r="D6" i="4"/>
  <c r="I5" i="4"/>
  <c r="G5" i="4"/>
  <c r="I4" i="4"/>
  <c r="G4" i="4"/>
  <c r="M3" i="4"/>
  <c r="L3" i="4"/>
  <c r="K3" i="4"/>
  <c r="J5" i="3"/>
  <c r="K5" i="3"/>
  <c r="F6" i="3"/>
  <c r="H6" i="3"/>
  <c r="F7" i="3"/>
  <c r="H7" i="3"/>
  <c r="D8" i="3"/>
  <c r="E8" i="3"/>
  <c r="A10" i="3"/>
  <c r="A11" i="3"/>
  <c r="D11" i="3"/>
  <c r="A12" i="3"/>
  <c r="H12" i="3"/>
  <c r="L11" i="3" s="1"/>
  <c r="J5" i="2"/>
  <c r="J6" i="2" s="1"/>
  <c r="I5" i="2"/>
  <c r="F4" i="2"/>
  <c r="E4" i="2"/>
  <c r="G6" i="4" l="1"/>
  <c r="F8" i="3"/>
  <c r="D12" i="3"/>
  <c r="K7" i="3"/>
  <c r="J9" i="2"/>
  <c r="I6" i="2"/>
  <c r="J8" i="2" s="1"/>
  <c r="J10" i="2" s="1"/>
  <c r="G9" i="2"/>
  <c r="G10" i="2" s="1"/>
  <c r="L5" i="4" l="1"/>
  <c r="M5" i="4"/>
  <c r="M4" i="4"/>
  <c r="K4" i="4"/>
  <c r="L4" i="4"/>
  <c r="K5" i="4"/>
  <c r="K6" i="3"/>
  <c r="J6" i="3"/>
  <c r="D10" i="3"/>
  <c r="J7" i="3"/>
  <c r="G6" i="1"/>
  <c r="F7" i="1"/>
  <c r="F6" i="1"/>
  <c r="E7" i="1"/>
  <c r="G7" i="1" s="1"/>
  <c r="E6" i="1"/>
  <c r="C6" i="1"/>
  <c r="B8" i="1"/>
  <c r="B3" i="1"/>
  <c r="B2" i="1"/>
  <c r="H12" i="4" l="1"/>
  <c r="H11" i="4" s="1"/>
  <c r="H14" i="3"/>
  <c r="H13" i="3" s="1"/>
</calcChain>
</file>

<file path=xl/sharedStrings.xml><?xml version="1.0" encoding="utf-8"?>
<sst xmlns="http://schemas.openxmlformats.org/spreadsheetml/2006/main" count="88" uniqueCount="66">
  <si>
    <t>4!=</t>
  </si>
  <si>
    <t>4*3*2*1</t>
  </si>
  <si>
    <t>Num</t>
  </si>
  <si>
    <t>den</t>
  </si>
  <si>
    <t>6*5</t>
  </si>
  <si>
    <t>% risposta</t>
  </si>
  <si>
    <t>Donne</t>
  </si>
  <si>
    <t>Uomini</t>
  </si>
  <si>
    <t>Tutti</t>
  </si>
  <si>
    <t>Risp</t>
  </si>
  <si>
    <t>No-Risp</t>
  </si>
  <si>
    <t>test del chi-quadrato</t>
  </si>
  <si>
    <t>H0: le variabili genere e risposta al questionario sono statisticamente indipendenti</t>
  </si>
  <si>
    <t>H1: le variabili genere e risposta al questionario NON sono statisticamente indipendenti</t>
  </si>
  <si>
    <t>H0: pi-greco(risposta/M)=pi-greco(risposta/F)</t>
  </si>
  <si>
    <t>H1: pi-greco(risposta/M) =/= pi-greco(risposta/F)</t>
  </si>
  <si>
    <t>g.l.=</t>
  </si>
  <si>
    <t>(2-1)*(2-1)=1</t>
  </si>
  <si>
    <t>H0: mi_risp = mi_nonrisp</t>
  </si>
  <si>
    <t>H1: mi_risp =/= mi_nonrisp</t>
  </si>
  <si>
    <t>test t</t>
  </si>
  <si>
    <t>g.l.=(1463-1)+(557-1)=2018</t>
  </si>
  <si>
    <t>1,96</t>
  </si>
  <si>
    <t>T di Student per dati non-appaiati</t>
  </si>
  <si>
    <t>group 1</t>
  </si>
  <si>
    <t>group 2</t>
  </si>
  <si>
    <t>n</t>
  </si>
  <si>
    <t>media</t>
  </si>
  <si>
    <t>gradi lib.</t>
  </si>
  <si>
    <t>dev.st</t>
  </si>
  <si>
    <t>var</t>
  </si>
  <si>
    <t>dev</t>
  </si>
  <si>
    <t>livello di significatività =</t>
  </si>
  <si>
    <t>t =</t>
  </si>
  <si>
    <t>soglia critica =</t>
  </si>
  <si>
    <t>P=</t>
  </si>
  <si>
    <t>chi-squared =</t>
  </si>
  <si>
    <t>degrees of freedom =</t>
  </si>
  <si>
    <t>critical threshold</t>
  </si>
  <si>
    <t>columns =</t>
  </si>
  <si>
    <t>significance level =</t>
  </si>
  <si>
    <t>rows =</t>
  </si>
  <si>
    <t>Non-risposta</t>
  </si>
  <si>
    <t>Risposta</t>
  </si>
  <si>
    <t>Expected values</t>
  </si>
  <si>
    <t>Observed values</t>
  </si>
  <si>
    <t>Chi-squared test</t>
  </si>
  <si>
    <t>I</t>
  </si>
  <si>
    <t>II</t>
  </si>
  <si>
    <t>III</t>
  </si>
  <si>
    <t>rispondenti</t>
  </si>
  <si>
    <t>non-rispondenti</t>
  </si>
  <si>
    <t>BINOMIAL DISTRIBUTION</t>
  </si>
  <si>
    <t>parameters</t>
  </si>
  <si>
    <t>n=</t>
  </si>
  <si>
    <t>p=</t>
  </si>
  <si>
    <t>binomial</t>
  </si>
  <si>
    <t>final</t>
  </si>
  <si>
    <t>coefficient</t>
  </si>
  <si>
    <t>probability</t>
  </si>
  <si>
    <t>x=</t>
  </si>
  <si>
    <t>Coefficiente binomiale: n=6   x=4</t>
  </si>
  <si>
    <r>
      <t>6*5*</t>
    </r>
    <r>
      <rPr>
        <strike/>
        <sz val="20"/>
        <color theme="1"/>
        <rFont val="Calibri"/>
        <family val="2"/>
        <scheme val="minor"/>
      </rPr>
      <t>4*3*2*1</t>
    </r>
  </si>
  <si>
    <t>=</t>
  </si>
  <si>
    <t>6!=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</si>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</sst>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00"/>
    <numFmt numFmtId="166" formatCode="0.00000"/>
    <numFmt numFmtId="167" formatCode="0.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trike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/>
    <xf numFmtId="165" fontId="6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8" fillId="0" borderId="0" xfId="0" applyFont="1"/>
    <xf numFmtId="0" fontId="6" fillId="3" borderId="0" xfId="0" applyFont="1" applyFill="1"/>
    <xf numFmtId="0" fontId="6" fillId="2" borderId="0" xfId="0" applyFont="1" applyFill="1"/>
    <xf numFmtId="0" fontId="10" fillId="4" borderId="0" xfId="0" applyFont="1" applyFill="1" applyAlignment="1">
      <alignment horizontal="center" vertical="center"/>
    </xf>
    <xf numFmtId="0" fontId="0" fillId="0" borderId="0" xfId="0" applyBorder="1"/>
    <xf numFmtId="0" fontId="11" fillId="0" borderId="0" xfId="0" applyFont="1"/>
    <xf numFmtId="0" fontId="9" fillId="0" borderId="0" xfId="0" applyFont="1" applyBorder="1"/>
    <xf numFmtId="165" fontId="6" fillId="2" borderId="0" xfId="0" applyNumberFormat="1" applyFont="1" applyFill="1"/>
    <xf numFmtId="166" fontId="6" fillId="2" borderId="0" xfId="0" applyNumberFormat="1" applyFont="1" applyFill="1"/>
    <xf numFmtId="0" fontId="12" fillId="0" borderId="0" xfId="2"/>
    <xf numFmtId="0" fontId="12" fillId="0" borderId="0" xfId="2" applyAlignment="1">
      <alignment horizontal="center"/>
    </xf>
    <xf numFmtId="167" fontId="13" fillId="2" borderId="0" xfId="2" applyNumberFormat="1" applyFont="1" applyFill="1" applyAlignment="1">
      <alignment horizontal="center"/>
    </xf>
    <xf numFmtId="0" fontId="8" fillId="0" borderId="0" xfId="2" applyFont="1"/>
    <xf numFmtId="165" fontId="8" fillId="2" borderId="0" xfId="2" applyNumberFormat="1" applyFont="1" applyFill="1" applyAlignment="1">
      <alignment horizontal="center"/>
    </xf>
    <xf numFmtId="0" fontId="7" fillId="0" borderId="0" xfId="2" applyFont="1"/>
    <xf numFmtId="0" fontId="9" fillId="0" borderId="0" xfId="2" applyFont="1"/>
    <xf numFmtId="0" fontId="8" fillId="2" borderId="0" xfId="2" applyFont="1" applyFill="1" applyAlignment="1">
      <alignment horizontal="center"/>
    </xf>
    <xf numFmtId="0" fontId="14" fillId="0" borderId="0" xfId="2" applyFont="1"/>
    <xf numFmtId="10" fontId="8" fillId="2" borderId="0" xfId="2" applyNumberFormat="1" applyFont="1" applyFill="1"/>
    <xf numFmtId="0" fontId="15" fillId="0" borderId="0" xfId="2" applyFont="1"/>
    <xf numFmtId="0" fontId="8" fillId="3" borderId="0" xfId="2" applyFont="1" applyFill="1" applyAlignment="1">
      <alignment horizontal="center"/>
    </xf>
    <xf numFmtId="0" fontId="8" fillId="0" borderId="0" xfId="2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/>
    <xf numFmtId="0" fontId="8" fillId="0" borderId="4" xfId="2" applyFont="1" applyBorder="1"/>
    <xf numFmtId="0" fontId="15" fillId="0" borderId="5" xfId="2" applyFont="1" applyBorder="1"/>
    <xf numFmtId="0" fontId="8" fillId="0" borderId="6" xfId="2" applyFont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13" fillId="0" borderId="6" xfId="2" applyFont="1" applyBorder="1"/>
    <xf numFmtId="0" fontId="13" fillId="0" borderId="0" xfId="2" applyFont="1"/>
    <xf numFmtId="0" fontId="8" fillId="0" borderId="9" xfId="2" applyFont="1" applyBorder="1"/>
    <xf numFmtId="0" fontId="8" fillId="0" borderId="10" xfId="2" applyFont="1" applyBorder="1"/>
    <xf numFmtId="0" fontId="15" fillId="0" borderId="11" xfId="2" applyFont="1" applyBorder="1"/>
    <xf numFmtId="0" fontId="8" fillId="0" borderId="6" xfId="2" applyFont="1" applyBorder="1"/>
    <xf numFmtId="0" fontId="8" fillId="0" borderId="0" xfId="2" applyFont="1" applyBorder="1" applyAlignment="1">
      <alignment horizontal="center"/>
    </xf>
    <xf numFmtId="0" fontId="8" fillId="3" borderId="6" xfId="2" applyFont="1" applyFill="1" applyBorder="1" applyAlignment="1">
      <alignment horizontal="center"/>
    </xf>
    <xf numFmtId="0" fontId="8" fillId="0" borderId="1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164" fontId="17" fillId="0" borderId="0" xfId="3" applyNumberFormat="1" applyFont="1" applyAlignment="1">
      <alignment horizontal="center" vertical="center"/>
    </xf>
    <xf numFmtId="0" fontId="12" fillId="0" borderId="0" xfId="2" applyAlignment="1">
      <alignment horizontal="center" vertic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/>
    <xf numFmtId="0" fontId="18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</cellXfs>
  <cellStyles count="4">
    <cellStyle name="Normale" xfId="0" builtinId="0"/>
    <cellStyle name="Normale 2" xfId="2"/>
    <cellStyle name="Percentuale" xfId="1" builtinId="5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047802596243"/>
          <c:y val="6.2256809338521402E-2"/>
          <c:w val="0.77323490252064075"/>
          <c:h val="0.81712062256809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'chi-squared for gender'!$E$5</c:f>
              <c:strCache>
                <c:ptCount val="1"/>
                <c:pt idx="0">
                  <c:v>Non-risposta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'chi-squared for gender'!$B$6:$C$7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'chi-squared for gender'!$E$6:$E$7</c:f>
              <c:numCache>
                <c:formatCode>General</c:formatCode>
                <c:ptCount val="2"/>
                <c:pt idx="0">
                  <c:v>468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F-4AEA-935F-7192F4B30FAE}"/>
            </c:ext>
          </c:extLst>
        </c:ser>
        <c:ser>
          <c:idx val="0"/>
          <c:order val="1"/>
          <c:tx>
            <c:strRef>
              <c:f>'chi-squared for gender'!$D$5</c:f>
              <c:strCache>
                <c:ptCount val="1"/>
                <c:pt idx="0">
                  <c:v>Risposta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'chi-squared for gender'!$B$6:$C$7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'chi-squared for gender'!$D$6:$D$7</c:f>
              <c:numCache>
                <c:formatCode>General</c:formatCode>
                <c:ptCount val="2"/>
                <c:pt idx="0">
                  <c:v>1108</c:v>
                </c:pt>
                <c:pt idx="1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F-4AEA-935F-7192F4B30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414448"/>
        <c:axId val="1"/>
      </c:barChart>
      <c:catAx>
        <c:axId val="49341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patients</a:t>
                </a:r>
              </a:p>
            </c:rich>
          </c:tx>
          <c:layout>
            <c:manualLayout>
              <c:xMode val="edge"/>
              <c:yMode val="edge"/>
              <c:x val="9.2936802973977699E-3"/>
              <c:y val="0.34241245136186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493414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320547136705364"/>
          <c:y val="0.38359813135419984"/>
          <c:w val="9.2233173673771846E-2"/>
          <c:h val="0.16137576560418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047802596243"/>
          <c:y val="6.2256809338521402E-2"/>
          <c:w val="0.77323490252064075"/>
          <c:h val="0.81712062256809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'chi-squared for class'!$B$4:$C$4</c:f>
              <c:strCache>
                <c:ptCount val="2"/>
                <c:pt idx="0">
                  <c:v>rispondenti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'chi-squared for class'!$D$3:$F$3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'chi-squared for class'!$D$4:$F$4</c:f>
              <c:numCache>
                <c:formatCode>General</c:formatCode>
                <c:ptCount val="3"/>
                <c:pt idx="0">
                  <c:v>452</c:v>
                </c:pt>
                <c:pt idx="1">
                  <c:v>474</c:v>
                </c:pt>
                <c:pt idx="2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E-4DDD-AF72-BAFEABEDA5A4}"/>
            </c:ext>
          </c:extLst>
        </c:ser>
        <c:ser>
          <c:idx val="0"/>
          <c:order val="1"/>
          <c:tx>
            <c:strRef>
              <c:f>'chi-squared for class'!$B$5:$C$5</c:f>
              <c:strCache>
                <c:ptCount val="2"/>
                <c:pt idx="0">
                  <c:v>non-rispondenti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'chi-squared for class'!$D$3:$F$3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'chi-squared for class'!$D$5:$F$5</c:f>
              <c:numCache>
                <c:formatCode>General</c:formatCode>
                <c:ptCount val="3"/>
                <c:pt idx="0">
                  <c:v>282</c:v>
                </c:pt>
                <c:pt idx="1">
                  <c:v>165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2E-4DDD-AF72-BAFEABEDA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412480"/>
        <c:axId val="1"/>
      </c:barChart>
      <c:catAx>
        <c:axId val="4934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patients</a:t>
                </a:r>
              </a:p>
            </c:rich>
          </c:tx>
          <c:layout>
            <c:manualLayout>
              <c:xMode val="edge"/>
              <c:yMode val="edge"/>
              <c:x val="9.2936802973977699E-3"/>
              <c:y val="0.34241245136186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493412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6108575518969224"/>
          <c:y val="7.347631348394601E-2"/>
          <c:w val="0.23891424481030779"/>
          <c:h val="7.623223434355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133350</xdr:rowOff>
    </xdr:from>
    <xdr:to>
      <xdr:col>10</xdr:col>
      <xdr:colOff>514350</xdr:colOff>
      <xdr:row>29</xdr:row>
      <xdr:rowOff>152400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12</xdr:row>
      <xdr:rowOff>133350</xdr:rowOff>
    </xdr:from>
    <xdr:to>
      <xdr:col>10</xdr:col>
      <xdr:colOff>514350</xdr:colOff>
      <xdr:row>27</xdr:row>
      <xdr:rowOff>152400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useppe/Downloads/all86592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n CI"/>
      <sheetName val="sample people"/>
      <sheetName val="t test"/>
      <sheetName val="t test for paired data"/>
      <sheetName val="chi-squared 2x3"/>
      <sheetName val="Chi2 for individual data"/>
      <sheetName val="regression"/>
      <sheetName val="ANOVA"/>
      <sheetName val="prevalence CI"/>
      <sheetName val="picture prev C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 t="str">
            <v>I</v>
          </cell>
          <cell r="F5" t="str">
            <v>III</v>
          </cell>
        </row>
        <row r="6">
          <cell r="B6" t="str">
            <v>rispondenti</v>
          </cell>
          <cell r="D6">
            <v>452</v>
          </cell>
          <cell r="F6">
            <v>535</v>
          </cell>
        </row>
        <row r="7">
          <cell r="B7" t="str">
            <v>non-rispondenti</v>
          </cell>
          <cell r="D7">
            <v>282</v>
          </cell>
          <cell r="F7">
            <v>108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E7"/>
    </sheetView>
  </sheetViews>
  <sheetFormatPr defaultRowHeight="12.5" x14ac:dyDescent="0.25"/>
  <cols>
    <col min="1" max="1" width="8.7265625" style="22"/>
    <col min="2" max="8" width="16.7265625" style="22" customWidth="1"/>
    <col min="9" max="257" width="8.7265625" style="22"/>
    <col min="258" max="264" width="16.7265625" style="22" customWidth="1"/>
    <col min="265" max="513" width="8.7265625" style="22"/>
    <col min="514" max="520" width="16.7265625" style="22" customWidth="1"/>
    <col min="521" max="769" width="8.7265625" style="22"/>
    <col min="770" max="776" width="16.7265625" style="22" customWidth="1"/>
    <col min="777" max="1025" width="8.7265625" style="22"/>
    <col min="1026" max="1032" width="16.7265625" style="22" customWidth="1"/>
    <col min="1033" max="1281" width="8.7265625" style="22"/>
    <col min="1282" max="1288" width="16.7265625" style="22" customWidth="1"/>
    <col min="1289" max="1537" width="8.7265625" style="22"/>
    <col min="1538" max="1544" width="16.7265625" style="22" customWidth="1"/>
    <col min="1545" max="1793" width="8.7265625" style="22"/>
    <col min="1794" max="1800" width="16.7265625" style="22" customWidth="1"/>
    <col min="1801" max="2049" width="8.7265625" style="22"/>
    <col min="2050" max="2056" width="16.7265625" style="22" customWidth="1"/>
    <col min="2057" max="2305" width="8.7265625" style="22"/>
    <col min="2306" max="2312" width="16.7265625" style="22" customWidth="1"/>
    <col min="2313" max="2561" width="8.7265625" style="22"/>
    <col min="2562" max="2568" width="16.7265625" style="22" customWidth="1"/>
    <col min="2569" max="2817" width="8.7265625" style="22"/>
    <col min="2818" max="2824" width="16.7265625" style="22" customWidth="1"/>
    <col min="2825" max="3073" width="8.7265625" style="22"/>
    <col min="3074" max="3080" width="16.7265625" style="22" customWidth="1"/>
    <col min="3081" max="3329" width="8.7265625" style="22"/>
    <col min="3330" max="3336" width="16.7265625" style="22" customWidth="1"/>
    <col min="3337" max="3585" width="8.7265625" style="22"/>
    <col min="3586" max="3592" width="16.7265625" style="22" customWidth="1"/>
    <col min="3593" max="3841" width="8.7265625" style="22"/>
    <col min="3842" max="3848" width="16.7265625" style="22" customWidth="1"/>
    <col min="3849" max="4097" width="8.7265625" style="22"/>
    <col min="4098" max="4104" width="16.7265625" style="22" customWidth="1"/>
    <col min="4105" max="4353" width="8.7265625" style="22"/>
    <col min="4354" max="4360" width="16.7265625" style="22" customWidth="1"/>
    <col min="4361" max="4609" width="8.7265625" style="22"/>
    <col min="4610" max="4616" width="16.7265625" style="22" customWidth="1"/>
    <col min="4617" max="4865" width="8.7265625" style="22"/>
    <col min="4866" max="4872" width="16.7265625" style="22" customWidth="1"/>
    <col min="4873" max="5121" width="8.7265625" style="22"/>
    <col min="5122" max="5128" width="16.7265625" style="22" customWidth="1"/>
    <col min="5129" max="5377" width="8.7265625" style="22"/>
    <col min="5378" max="5384" width="16.7265625" style="22" customWidth="1"/>
    <col min="5385" max="5633" width="8.7265625" style="22"/>
    <col min="5634" max="5640" width="16.7265625" style="22" customWidth="1"/>
    <col min="5641" max="5889" width="8.7265625" style="22"/>
    <col min="5890" max="5896" width="16.7265625" style="22" customWidth="1"/>
    <col min="5897" max="6145" width="8.7265625" style="22"/>
    <col min="6146" max="6152" width="16.7265625" style="22" customWidth="1"/>
    <col min="6153" max="6401" width="8.7265625" style="22"/>
    <col min="6402" max="6408" width="16.7265625" style="22" customWidth="1"/>
    <col min="6409" max="6657" width="8.7265625" style="22"/>
    <col min="6658" max="6664" width="16.7265625" style="22" customWidth="1"/>
    <col min="6665" max="6913" width="8.7265625" style="22"/>
    <col min="6914" max="6920" width="16.7265625" style="22" customWidth="1"/>
    <col min="6921" max="7169" width="8.7265625" style="22"/>
    <col min="7170" max="7176" width="16.7265625" style="22" customWidth="1"/>
    <col min="7177" max="7425" width="8.7265625" style="22"/>
    <col min="7426" max="7432" width="16.7265625" style="22" customWidth="1"/>
    <col min="7433" max="7681" width="8.7265625" style="22"/>
    <col min="7682" max="7688" width="16.7265625" style="22" customWidth="1"/>
    <col min="7689" max="7937" width="8.7265625" style="22"/>
    <col min="7938" max="7944" width="16.7265625" style="22" customWidth="1"/>
    <col min="7945" max="8193" width="8.7265625" style="22"/>
    <col min="8194" max="8200" width="16.7265625" style="22" customWidth="1"/>
    <col min="8201" max="8449" width="8.7265625" style="22"/>
    <col min="8450" max="8456" width="16.7265625" style="22" customWidth="1"/>
    <col min="8457" max="8705" width="8.7265625" style="22"/>
    <col min="8706" max="8712" width="16.7265625" style="22" customWidth="1"/>
    <col min="8713" max="8961" width="8.7265625" style="22"/>
    <col min="8962" max="8968" width="16.7265625" style="22" customWidth="1"/>
    <col min="8969" max="9217" width="8.7265625" style="22"/>
    <col min="9218" max="9224" width="16.7265625" style="22" customWidth="1"/>
    <col min="9225" max="9473" width="8.7265625" style="22"/>
    <col min="9474" max="9480" width="16.7265625" style="22" customWidth="1"/>
    <col min="9481" max="9729" width="8.7265625" style="22"/>
    <col min="9730" max="9736" width="16.7265625" style="22" customWidth="1"/>
    <col min="9737" max="9985" width="8.7265625" style="22"/>
    <col min="9986" max="9992" width="16.7265625" style="22" customWidth="1"/>
    <col min="9993" max="10241" width="8.7265625" style="22"/>
    <col min="10242" max="10248" width="16.7265625" style="22" customWidth="1"/>
    <col min="10249" max="10497" width="8.7265625" style="22"/>
    <col min="10498" max="10504" width="16.7265625" style="22" customWidth="1"/>
    <col min="10505" max="10753" width="8.7265625" style="22"/>
    <col min="10754" max="10760" width="16.7265625" style="22" customWidth="1"/>
    <col min="10761" max="11009" width="8.7265625" style="22"/>
    <col min="11010" max="11016" width="16.7265625" style="22" customWidth="1"/>
    <col min="11017" max="11265" width="8.7265625" style="22"/>
    <col min="11266" max="11272" width="16.7265625" style="22" customWidth="1"/>
    <col min="11273" max="11521" width="8.7265625" style="22"/>
    <col min="11522" max="11528" width="16.7265625" style="22" customWidth="1"/>
    <col min="11529" max="11777" width="8.7265625" style="22"/>
    <col min="11778" max="11784" width="16.7265625" style="22" customWidth="1"/>
    <col min="11785" max="12033" width="8.7265625" style="22"/>
    <col min="12034" max="12040" width="16.7265625" style="22" customWidth="1"/>
    <col min="12041" max="12289" width="8.7265625" style="22"/>
    <col min="12290" max="12296" width="16.7265625" style="22" customWidth="1"/>
    <col min="12297" max="12545" width="8.7265625" style="22"/>
    <col min="12546" max="12552" width="16.7265625" style="22" customWidth="1"/>
    <col min="12553" max="12801" width="8.7265625" style="22"/>
    <col min="12802" max="12808" width="16.7265625" style="22" customWidth="1"/>
    <col min="12809" max="13057" width="8.7265625" style="22"/>
    <col min="13058" max="13064" width="16.7265625" style="22" customWidth="1"/>
    <col min="13065" max="13313" width="8.7265625" style="22"/>
    <col min="13314" max="13320" width="16.7265625" style="22" customWidth="1"/>
    <col min="13321" max="13569" width="8.7265625" style="22"/>
    <col min="13570" max="13576" width="16.7265625" style="22" customWidth="1"/>
    <col min="13577" max="13825" width="8.7265625" style="22"/>
    <col min="13826" max="13832" width="16.7265625" style="22" customWidth="1"/>
    <col min="13833" max="14081" width="8.7265625" style="22"/>
    <col min="14082" max="14088" width="16.7265625" style="22" customWidth="1"/>
    <col min="14089" max="14337" width="8.7265625" style="22"/>
    <col min="14338" max="14344" width="16.7265625" style="22" customWidth="1"/>
    <col min="14345" max="14593" width="8.7265625" style="22"/>
    <col min="14594" max="14600" width="16.7265625" style="22" customWidth="1"/>
    <col min="14601" max="14849" width="8.7265625" style="22"/>
    <col min="14850" max="14856" width="16.7265625" style="22" customWidth="1"/>
    <col min="14857" max="15105" width="8.7265625" style="22"/>
    <col min="15106" max="15112" width="16.7265625" style="22" customWidth="1"/>
    <col min="15113" max="15361" width="8.7265625" style="22"/>
    <col min="15362" max="15368" width="16.7265625" style="22" customWidth="1"/>
    <col min="15369" max="15617" width="8.7265625" style="22"/>
    <col min="15618" max="15624" width="16.7265625" style="22" customWidth="1"/>
    <col min="15625" max="15873" width="8.7265625" style="22"/>
    <col min="15874" max="15880" width="16.7265625" style="22" customWidth="1"/>
    <col min="15881" max="16129" width="8.7265625" style="22"/>
    <col min="16130" max="16136" width="16.7265625" style="22" customWidth="1"/>
    <col min="16137" max="16384" width="8.7265625" style="22"/>
  </cols>
  <sheetData>
    <row r="1" spans="1:6" ht="25" x14ac:dyDescent="0.5">
      <c r="A1" s="53" t="s">
        <v>52</v>
      </c>
    </row>
    <row r="2" spans="1:6" ht="25" x14ac:dyDescent="0.5">
      <c r="A2" s="53"/>
    </row>
    <row r="3" spans="1:6" ht="25" x14ac:dyDescent="0.25">
      <c r="A3" s="54" t="s">
        <v>53</v>
      </c>
      <c r="B3" s="55"/>
      <c r="C3" s="55"/>
      <c r="F3" s="55"/>
    </row>
    <row r="4" spans="1:6" ht="25" x14ac:dyDescent="0.25">
      <c r="A4" s="55" t="s">
        <v>54</v>
      </c>
      <c r="B4" s="55">
        <v>6</v>
      </c>
      <c r="C4" s="55"/>
      <c r="F4" s="55"/>
    </row>
    <row r="5" spans="1:6" ht="25" x14ac:dyDescent="0.5">
      <c r="A5" s="55" t="s">
        <v>55</v>
      </c>
      <c r="B5" s="55">
        <v>0.28899999999999998</v>
      </c>
      <c r="C5" s="55"/>
      <c r="D5" s="56" t="s">
        <v>56</v>
      </c>
      <c r="E5" s="56" t="s">
        <v>57</v>
      </c>
      <c r="F5" s="55"/>
    </row>
    <row r="6" spans="1:6" ht="25" x14ac:dyDescent="0.25">
      <c r="A6" s="55"/>
      <c r="B6" s="55"/>
      <c r="C6" s="55"/>
      <c r="D6" s="55" t="s">
        <v>58</v>
      </c>
      <c r="E6" s="55" t="s">
        <v>59</v>
      </c>
      <c r="F6" s="55"/>
    </row>
    <row r="7" spans="1:6" ht="25" x14ac:dyDescent="0.25">
      <c r="A7" s="55" t="s">
        <v>60</v>
      </c>
      <c r="B7" s="55">
        <v>4</v>
      </c>
      <c r="C7" s="55"/>
      <c r="D7" s="55">
        <f>FACT(B4)/(FACT(B7)*FACT(B4-B7))</f>
        <v>15</v>
      </c>
      <c r="E7" s="57">
        <f>D7*B5^B7*(1-B5)^(B4-B7)</f>
        <v>5.2895878159976407E-2</v>
      </c>
      <c r="F7" s="55"/>
    </row>
    <row r="8" spans="1:6" ht="25" x14ac:dyDescent="0.25">
      <c r="A8" s="55"/>
      <c r="B8" s="58"/>
      <c r="C8" s="58"/>
      <c r="D8" s="58"/>
      <c r="E8" s="58"/>
      <c r="F8" s="58"/>
    </row>
    <row r="9" spans="1:6" ht="25" x14ac:dyDescent="0.25">
      <c r="A9" s="55"/>
      <c r="B9" s="58"/>
      <c r="C9" s="58"/>
      <c r="D9" s="58"/>
      <c r="E9" s="58"/>
      <c r="F9" s="5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8" workbookViewId="0">
      <selection activeCell="I15" sqref="I15"/>
    </sheetView>
  </sheetViews>
  <sheetFormatPr defaultRowHeight="14.5" x14ac:dyDescent="0.35"/>
  <cols>
    <col min="1" max="5" width="10.6328125" customWidth="1"/>
    <col min="6" max="6" width="12.6328125" customWidth="1"/>
    <col min="7" max="13" width="10.6328125" customWidth="1"/>
  </cols>
  <sheetData>
    <row r="1" spans="1:14" ht="28.5" x14ac:dyDescent="0.65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8.5" x14ac:dyDescent="0.65">
      <c r="A2" s="65" t="s">
        <v>64</v>
      </c>
      <c r="B2" s="65">
        <f>FACT(6)</f>
        <v>720</v>
      </c>
      <c r="C2" s="2"/>
      <c r="D2" s="63" t="s">
        <v>2</v>
      </c>
      <c r="E2" s="64"/>
      <c r="F2" s="63" t="s">
        <v>62</v>
      </c>
      <c r="G2" s="63"/>
      <c r="H2" s="59" t="s">
        <v>63</v>
      </c>
      <c r="I2" s="63" t="s">
        <v>4</v>
      </c>
      <c r="J2" s="59" t="s">
        <v>63</v>
      </c>
      <c r="K2" s="59">
        <v>15</v>
      </c>
      <c r="L2" s="2"/>
      <c r="M2" s="2"/>
      <c r="N2" s="3"/>
    </row>
    <row r="3" spans="1:14" ht="28.5" x14ac:dyDescent="0.65">
      <c r="A3" s="65" t="s">
        <v>0</v>
      </c>
      <c r="B3" s="65">
        <f>FACT(4)</f>
        <v>24</v>
      </c>
      <c r="C3" s="2"/>
      <c r="D3" s="60" t="s">
        <v>3</v>
      </c>
      <c r="E3" s="61"/>
      <c r="F3" s="62" t="s">
        <v>1</v>
      </c>
      <c r="G3" s="60">
        <v>2</v>
      </c>
      <c r="H3" s="59" t="s">
        <v>63</v>
      </c>
      <c r="I3" s="60">
        <v>2</v>
      </c>
      <c r="J3" s="59"/>
      <c r="K3" s="59"/>
      <c r="L3" s="2"/>
      <c r="M3" s="2"/>
      <c r="N3" s="3"/>
    </row>
    <row r="4" spans="1:14" ht="28.5" x14ac:dyDescent="0.65">
      <c r="A4" s="65"/>
      <c r="B4" s="65"/>
      <c r="C4" s="2"/>
      <c r="D4" s="2"/>
      <c r="E4" s="2"/>
      <c r="F4" s="2"/>
      <c r="G4" s="2"/>
      <c r="H4" s="2"/>
      <c r="I4" s="2"/>
      <c r="J4" s="2"/>
      <c r="K4" s="59"/>
      <c r="L4" s="2"/>
      <c r="M4" s="2"/>
      <c r="N4" s="3"/>
    </row>
    <row r="5" spans="1:14" ht="28.5" x14ac:dyDescent="0.65">
      <c r="A5" s="66"/>
      <c r="B5" s="66" t="s">
        <v>8</v>
      </c>
      <c r="C5" s="66" t="s">
        <v>5</v>
      </c>
      <c r="D5" s="66" t="s">
        <v>6</v>
      </c>
      <c r="E5" s="66" t="s">
        <v>7</v>
      </c>
      <c r="F5" s="66" t="s">
        <v>6</v>
      </c>
      <c r="G5" s="66" t="s">
        <v>7</v>
      </c>
      <c r="H5" s="2"/>
      <c r="I5" s="2"/>
      <c r="J5" s="2"/>
      <c r="K5" s="2"/>
      <c r="L5" s="2"/>
      <c r="M5" s="2"/>
      <c r="N5" s="3"/>
    </row>
    <row r="6" spans="1:14" ht="28.5" x14ac:dyDescent="0.65">
      <c r="A6" s="66" t="s">
        <v>9</v>
      </c>
      <c r="B6" s="66">
        <v>1463</v>
      </c>
      <c r="C6" s="67">
        <f>B6/B8</f>
        <v>0.72425742574257423</v>
      </c>
      <c r="D6" s="66">
        <v>1108</v>
      </c>
      <c r="E6" s="66">
        <f>B6-D6</f>
        <v>355</v>
      </c>
      <c r="F6" s="67">
        <f>D6/$B6</f>
        <v>0.7573479152426521</v>
      </c>
      <c r="G6" s="67">
        <f>E6/$B6</f>
        <v>0.24265208475734792</v>
      </c>
      <c r="H6" s="2"/>
      <c r="I6" s="2"/>
      <c r="J6" s="2"/>
      <c r="K6" s="2"/>
      <c r="L6" s="2"/>
      <c r="M6" s="2"/>
      <c r="N6" s="3"/>
    </row>
    <row r="7" spans="1:14" ht="28.5" x14ac:dyDescent="0.65">
      <c r="A7" s="66" t="s">
        <v>10</v>
      </c>
      <c r="B7" s="66">
        <v>557</v>
      </c>
      <c r="C7" s="66"/>
      <c r="D7" s="66">
        <v>468</v>
      </c>
      <c r="E7" s="66">
        <f>B7-D7</f>
        <v>89</v>
      </c>
      <c r="F7" s="67">
        <f>D7/$B7</f>
        <v>0.84021543985637348</v>
      </c>
      <c r="G7" s="67">
        <f>E7/$B7</f>
        <v>0.15978456014362658</v>
      </c>
      <c r="H7" s="2"/>
      <c r="I7" s="2"/>
      <c r="J7" s="2"/>
      <c r="K7" s="2"/>
      <c r="L7" s="2"/>
      <c r="M7" s="2"/>
      <c r="N7" s="3"/>
    </row>
    <row r="8" spans="1:14" ht="28.5" x14ac:dyDescent="0.65">
      <c r="A8" s="66" t="s">
        <v>65</v>
      </c>
      <c r="B8" s="66">
        <f>SUM(B6:B7)</f>
        <v>2020</v>
      </c>
      <c r="C8" s="66"/>
      <c r="D8" s="66"/>
      <c r="E8" s="66"/>
      <c r="F8" s="66"/>
      <c r="G8" s="66"/>
      <c r="H8" s="2"/>
      <c r="I8" s="2"/>
      <c r="J8" s="2"/>
      <c r="K8" s="2"/>
      <c r="L8" s="2"/>
      <c r="M8" s="2"/>
      <c r="N8" s="3"/>
    </row>
    <row r="9" spans="1:14" ht="28.5" x14ac:dyDescent="0.65">
      <c r="A9" s="1" t="s">
        <v>11</v>
      </c>
      <c r="B9" s="1"/>
      <c r="C9" s="1"/>
      <c r="D9" s="1"/>
      <c r="E9" s="1" t="s">
        <v>16</v>
      </c>
      <c r="F9" s="1" t="s">
        <v>17</v>
      </c>
      <c r="G9" s="1"/>
      <c r="H9" s="1"/>
      <c r="I9" s="1"/>
      <c r="J9" s="1"/>
      <c r="K9" s="1"/>
      <c r="L9" s="2"/>
      <c r="M9" s="2"/>
      <c r="N9" s="3"/>
    </row>
    <row r="10" spans="1:14" ht="28.5" x14ac:dyDescent="0.65">
      <c r="A10" s="1" t="s">
        <v>12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  <c r="M10" s="2"/>
      <c r="N10" s="3"/>
    </row>
    <row r="11" spans="1:14" ht="28.5" x14ac:dyDescent="0.65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3"/>
    </row>
    <row r="12" spans="1:14" ht="28.5" x14ac:dyDescent="0.65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  <c r="M12" s="2"/>
      <c r="N12" s="3"/>
    </row>
    <row r="13" spans="1:14" ht="26" x14ac:dyDescent="0.6">
      <c r="A13" s="1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2"/>
    </row>
    <row r="14" spans="1:14" ht="26" x14ac:dyDescent="0.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2"/>
    </row>
    <row r="15" spans="1:14" ht="26" x14ac:dyDescent="0.6">
      <c r="A15" s="1" t="s">
        <v>20</v>
      </c>
      <c r="B15" s="1"/>
      <c r="C15" s="1" t="s">
        <v>21</v>
      </c>
      <c r="D15" s="1"/>
      <c r="E15" s="1"/>
      <c r="F15" s="1"/>
      <c r="G15" s="1" t="s">
        <v>34</v>
      </c>
      <c r="I15" s="1" t="s">
        <v>22</v>
      </c>
      <c r="J15" s="1"/>
      <c r="K15" s="1"/>
      <c r="L15" s="2"/>
      <c r="M15" s="2"/>
    </row>
    <row r="16" spans="1:14" ht="26" x14ac:dyDescent="0.6">
      <c r="A16" s="1" t="s">
        <v>19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  <c r="M16" s="2"/>
    </row>
    <row r="17" spans="1:13" ht="26" x14ac:dyDescent="0.6">
      <c r="A17" s="1" t="s">
        <v>18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2" zoomScale="90" zoomScaleNormal="90" workbookViewId="0">
      <selection activeCell="D13" sqref="D13"/>
    </sheetView>
  </sheetViews>
  <sheetFormatPr defaultRowHeight="12.5" x14ac:dyDescent="0.25"/>
  <cols>
    <col min="1" max="3" width="8.7265625" style="22"/>
    <col min="4" max="4" width="12.26953125" style="22" bestFit="1" customWidth="1"/>
    <col min="5" max="6" width="8.7265625" style="22"/>
    <col min="7" max="7" width="9.453125" style="22" customWidth="1"/>
    <col min="8" max="8" width="11.453125" style="22" customWidth="1"/>
    <col min="9" max="16384" width="8.7265625" style="22"/>
  </cols>
  <sheetData>
    <row r="1" spans="1:15" ht="18" x14ac:dyDescent="0.4">
      <c r="A1" s="28"/>
      <c r="B1" s="25"/>
      <c r="C1" s="25"/>
      <c r="E1" s="25"/>
      <c r="F1" s="25" t="s">
        <v>46</v>
      </c>
      <c r="G1" s="25"/>
      <c r="H1" s="25"/>
      <c r="I1" s="28"/>
      <c r="N1" s="23"/>
      <c r="O1" s="23"/>
    </row>
    <row r="2" spans="1:15" ht="18" x14ac:dyDescent="0.4">
      <c r="A2" s="28"/>
      <c r="B2" s="25"/>
      <c r="C2" s="25"/>
      <c r="E2" s="25"/>
      <c r="F2" s="25"/>
      <c r="G2" s="25"/>
      <c r="H2" s="25"/>
      <c r="I2" s="28"/>
      <c r="N2" s="23"/>
      <c r="O2" s="23"/>
    </row>
    <row r="3" spans="1:15" ht="18" x14ac:dyDescent="0.4">
      <c r="A3" s="28"/>
      <c r="B3" s="25"/>
      <c r="C3" s="25"/>
      <c r="D3" s="25" t="s">
        <v>45</v>
      </c>
      <c r="E3" s="25"/>
      <c r="F3" s="25"/>
      <c r="G3" s="25"/>
      <c r="I3" s="25"/>
      <c r="J3" s="25" t="s">
        <v>44</v>
      </c>
      <c r="N3" s="23"/>
      <c r="O3" s="23"/>
    </row>
    <row r="4" spans="1:15" ht="18" x14ac:dyDescent="0.4">
      <c r="A4" s="28"/>
      <c r="B4" s="25"/>
      <c r="C4" s="25"/>
      <c r="D4" s="25"/>
      <c r="E4" s="25"/>
      <c r="F4" s="25"/>
      <c r="G4" s="25"/>
      <c r="I4" s="25"/>
      <c r="N4" s="23"/>
      <c r="O4" s="23"/>
    </row>
    <row r="5" spans="1:15" ht="18" x14ac:dyDescent="0.4">
      <c r="A5" s="28"/>
      <c r="B5" s="25"/>
      <c r="C5" s="25"/>
      <c r="D5" s="36" t="s">
        <v>43</v>
      </c>
      <c r="E5" s="35" t="s">
        <v>42</v>
      </c>
      <c r="F5" s="25"/>
      <c r="G5" s="25"/>
      <c r="I5" s="28"/>
      <c r="J5" s="36" t="str">
        <f>D5</f>
        <v>Risposta</v>
      </c>
      <c r="K5" s="36" t="str">
        <f>E5</f>
        <v>Non-risposta</v>
      </c>
      <c r="N5" s="23"/>
      <c r="O5" s="23"/>
    </row>
    <row r="6" spans="1:15" ht="18" x14ac:dyDescent="0.4">
      <c r="B6" s="32" t="s">
        <v>6</v>
      </c>
      <c r="C6" s="48"/>
      <c r="D6" s="42">
        <v>1108</v>
      </c>
      <c r="E6" s="41">
        <v>468</v>
      </c>
      <c r="F6" s="40">
        <f>D6+E6</f>
        <v>1576</v>
      </c>
      <c r="G6" s="25"/>
      <c r="H6" s="27" t="str">
        <f>B6</f>
        <v>Donne</v>
      </c>
      <c r="I6" s="47"/>
      <c r="J6" s="46">
        <f>F6*D8/F8</f>
        <v>1141.4297029702971</v>
      </c>
      <c r="K6" s="45">
        <f>F6*E8/F8</f>
        <v>434.57029702970294</v>
      </c>
      <c r="N6" s="23"/>
      <c r="O6" s="23"/>
    </row>
    <row r="7" spans="1:15" ht="18" x14ac:dyDescent="0.4">
      <c r="B7" s="44" t="s">
        <v>7</v>
      </c>
      <c r="C7" s="43"/>
      <c r="D7" s="42">
        <v>355</v>
      </c>
      <c r="E7" s="41">
        <v>89</v>
      </c>
      <c r="F7" s="40">
        <f>D7+E7</f>
        <v>444</v>
      </c>
      <c r="G7" s="25"/>
      <c r="H7" s="27" t="str">
        <f>B7</f>
        <v>Uomini</v>
      </c>
      <c r="I7" s="39"/>
      <c r="J7" s="38">
        <f>F7*D8/F8</f>
        <v>321.57029702970294</v>
      </c>
      <c r="K7" s="37">
        <f>F7*E8/F8</f>
        <v>122.42970297029703</v>
      </c>
      <c r="N7" s="23"/>
      <c r="O7" s="23"/>
    </row>
    <row r="8" spans="1:15" ht="18" x14ac:dyDescent="0.4">
      <c r="A8" s="28"/>
      <c r="B8" s="25"/>
      <c r="C8" s="25"/>
      <c r="D8" s="36">
        <f>D6+D7</f>
        <v>1463</v>
      </c>
      <c r="E8" s="35">
        <f>E6+E7</f>
        <v>557</v>
      </c>
      <c r="F8" s="34">
        <f>F6+F7</f>
        <v>2020</v>
      </c>
      <c r="G8" s="25"/>
      <c r="H8" s="28"/>
      <c r="N8" s="23"/>
      <c r="O8" s="23"/>
    </row>
    <row r="9" spans="1:15" ht="18" x14ac:dyDescent="0.4">
      <c r="A9" s="28"/>
      <c r="B9" s="25"/>
      <c r="C9" s="25"/>
      <c r="D9" s="25"/>
      <c r="E9" s="25"/>
      <c r="F9" s="25"/>
      <c r="G9" s="25"/>
      <c r="H9" s="28"/>
      <c r="I9" s="28"/>
      <c r="J9" s="25"/>
      <c r="N9" s="23"/>
      <c r="O9" s="23"/>
    </row>
    <row r="10" spans="1:15" ht="18" x14ac:dyDescent="0.4">
      <c r="A10" s="32" t="str">
        <f>CONCATENATE("p ( ",D5," ) =")</f>
        <v>p ( Risposta ) =</v>
      </c>
      <c r="B10" s="32"/>
      <c r="D10" s="31">
        <f>D8/F8</f>
        <v>0.72425742574257423</v>
      </c>
      <c r="E10" s="25"/>
      <c r="F10" s="27" t="s">
        <v>41</v>
      </c>
      <c r="H10" s="33">
        <v>2</v>
      </c>
      <c r="J10" s="27" t="s">
        <v>40</v>
      </c>
      <c r="K10" s="25"/>
      <c r="L10" s="27">
        <v>0.05</v>
      </c>
      <c r="M10" s="23"/>
      <c r="N10" s="23"/>
    </row>
    <row r="11" spans="1:15" ht="18" x14ac:dyDescent="0.4">
      <c r="A11" s="32" t="str">
        <f>CONCATENATE("p ( ",D5," / ",B6," ) =")</f>
        <v>p ( Risposta / Donne ) =</v>
      </c>
      <c r="B11" s="32"/>
      <c r="D11" s="31">
        <f>D6/F6</f>
        <v>0.70304568527918787</v>
      </c>
      <c r="E11" s="25"/>
      <c r="F11" s="27" t="s">
        <v>39</v>
      </c>
      <c r="H11" s="33">
        <v>2</v>
      </c>
      <c r="J11" s="27" t="s">
        <v>38</v>
      </c>
      <c r="L11" s="25">
        <f>CHIINV(L10,H12)</f>
        <v>3.8414588206941236</v>
      </c>
      <c r="N11" s="23"/>
      <c r="O11" s="23"/>
    </row>
    <row r="12" spans="1:15" ht="18" x14ac:dyDescent="0.4">
      <c r="A12" s="32" t="str">
        <f>CONCATENATE("p ( ",D5," / ",B7," ) =")</f>
        <v>p ( Risposta / Uomini ) =</v>
      </c>
      <c r="B12" s="32"/>
      <c r="D12" s="31">
        <f>D7/F7</f>
        <v>0.7995495495495496</v>
      </c>
      <c r="E12" s="25"/>
      <c r="F12" s="30" t="s">
        <v>37</v>
      </c>
      <c r="H12" s="29">
        <f>(H10-1)*(H11-1)</f>
        <v>1</v>
      </c>
      <c r="I12" s="28"/>
      <c r="N12" s="23"/>
      <c r="O12" s="23"/>
    </row>
    <row r="13" spans="1:15" ht="18" x14ac:dyDescent="0.4">
      <c r="B13" s="25"/>
      <c r="D13" s="25"/>
      <c r="F13" s="27" t="s">
        <v>36</v>
      </c>
      <c r="H13" s="26">
        <f>CHIINV(H14,H12)</f>
        <v>16.154013422441938</v>
      </c>
      <c r="I13" s="25"/>
      <c r="N13" s="23"/>
      <c r="O13" s="23"/>
    </row>
    <row r="14" spans="1:15" ht="18" x14ac:dyDescent="0.4">
      <c r="F14" s="25" t="s">
        <v>35</v>
      </c>
      <c r="H14" s="24">
        <f>CHITEST(D6:E7,J6:K7)</f>
        <v>5.8394704738235912E-5</v>
      </c>
      <c r="N14" s="23"/>
      <c r="O14" s="23"/>
    </row>
    <row r="15" spans="1:15" x14ac:dyDescent="0.25">
      <c r="N15" s="23"/>
      <c r="O15" s="23"/>
    </row>
    <row r="16" spans="1:15" x14ac:dyDescent="0.25">
      <c r="N16" s="23"/>
      <c r="O16" s="23"/>
    </row>
    <row r="17" spans="14:15" x14ac:dyDescent="0.25">
      <c r="N17" s="23"/>
      <c r="O17" s="23"/>
    </row>
    <row r="18" spans="14:15" x14ac:dyDescent="0.25">
      <c r="N18" s="23"/>
      <c r="O18" s="23"/>
    </row>
    <row r="19" spans="14:15" x14ac:dyDescent="0.25">
      <c r="N19" s="23"/>
      <c r="O19" s="23"/>
    </row>
    <row r="20" spans="14:15" x14ac:dyDescent="0.25">
      <c r="N20" s="23"/>
      <c r="O20" s="23"/>
    </row>
    <row r="21" spans="14:15" x14ac:dyDescent="0.25">
      <c r="N21" s="23"/>
      <c r="O21" s="23"/>
    </row>
    <row r="22" spans="14:15" x14ac:dyDescent="0.25">
      <c r="N22" s="23"/>
      <c r="O22" s="23"/>
    </row>
    <row r="23" spans="14:15" x14ac:dyDescent="0.25">
      <c r="N23" s="23"/>
      <c r="O23" s="23"/>
    </row>
    <row r="24" spans="14:15" x14ac:dyDescent="0.25">
      <c r="N24" s="23"/>
      <c r="O24" s="23"/>
    </row>
    <row r="25" spans="14:15" x14ac:dyDescent="0.25">
      <c r="N25" s="23"/>
      <c r="O25" s="23"/>
    </row>
    <row r="26" spans="14:15" x14ac:dyDescent="0.25">
      <c r="N26" s="23"/>
      <c r="O26" s="23"/>
    </row>
    <row r="27" spans="14:15" x14ac:dyDescent="0.25">
      <c r="N27" s="23"/>
      <c r="O27" s="23"/>
    </row>
    <row r="28" spans="14:15" x14ac:dyDescent="0.25">
      <c r="N28" s="23"/>
      <c r="O28" s="23"/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F16" sqref="F16"/>
    </sheetView>
  </sheetViews>
  <sheetFormatPr defaultRowHeight="14.5" x14ac:dyDescent="0.35"/>
  <cols>
    <col min="9" max="10" width="12.6328125" customWidth="1"/>
  </cols>
  <sheetData>
    <row r="1" spans="1:10" ht="20" x14ac:dyDescent="0.4">
      <c r="A1" s="4" t="s">
        <v>23</v>
      </c>
    </row>
    <row r="2" spans="1:10" ht="17.5" x14ac:dyDescent="0.35">
      <c r="E2" s="5" t="s">
        <v>24</v>
      </c>
      <c r="F2" s="5" t="s">
        <v>25</v>
      </c>
      <c r="G2" s="5"/>
      <c r="H2" s="5"/>
      <c r="I2" s="5" t="s">
        <v>24</v>
      </c>
      <c r="J2" s="5" t="s">
        <v>25</v>
      </c>
    </row>
    <row r="3" spans="1:10" ht="20" x14ac:dyDescent="0.4">
      <c r="D3" s="6" t="s">
        <v>26</v>
      </c>
      <c r="E3" s="6">
        <v>1463</v>
      </c>
      <c r="F3" s="6">
        <v>557</v>
      </c>
      <c r="H3" s="7" t="s">
        <v>27</v>
      </c>
      <c r="I3" s="7">
        <v>23.2</v>
      </c>
      <c r="J3" s="7">
        <v>19.2</v>
      </c>
    </row>
    <row r="4" spans="1:10" ht="20" x14ac:dyDescent="0.4">
      <c r="D4" s="6" t="s">
        <v>28</v>
      </c>
      <c r="E4" s="8">
        <f>E3-1</f>
        <v>1462</v>
      </c>
      <c r="F4" s="8">
        <f>F3-1</f>
        <v>556</v>
      </c>
      <c r="G4" s="9"/>
      <c r="H4" s="7" t="s">
        <v>29</v>
      </c>
      <c r="I4" s="10">
        <v>4.2</v>
      </c>
      <c r="J4" s="10">
        <v>3</v>
      </c>
    </row>
    <row r="5" spans="1:10" ht="20" x14ac:dyDescent="0.35">
      <c r="H5" s="11" t="s">
        <v>30</v>
      </c>
      <c r="I5" s="12">
        <f>I4^2</f>
        <v>17.64</v>
      </c>
      <c r="J5" s="12">
        <f>J4^2</f>
        <v>9</v>
      </c>
    </row>
    <row r="6" spans="1:10" ht="20" x14ac:dyDescent="0.35">
      <c r="H6" s="11" t="s">
        <v>31</v>
      </c>
      <c r="I6" s="11">
        <f>I5*E4</f>
        <v>25789.68</v>
      </c>
      <c r="J6" s="11">
        <f>J5*F4</f>
        <v>5004</v>
      </c>
    </row>
    <row r="7" spans="1:10" x14ac:dyDescent="0.35">
      <c r="E7" s="9"/>
      <c r="F7" s="9"/>
      <c r="G7" s="9"/>
    </row>
    <row r="8" spans="1:10" ht="20" x14ac:dyDescent="0.4">
      <c r="C8" s="17"/>
      <c r="D8" s="13" t="s">
        <v>32</v>
      </c>
      <c r="E8" s="13"/>
      <c r="G8" s="14">
        <v>0.05</v>
      </c>
      <c r="I8" s="15" t="s">
        <v>33</v>
      </c>
      <c r="J8" s="16">
        <f>(I3-J3)/SQRT((1/E3+1/F3)*(I6+J6)/(E4+F4))</f>
        <v>20.566663953079168</v>
      </c>
    </row>
    <row r="9" spans="1:10" ht="20" x14ac:dyDescent="0.4">
      <c r="C9" s="19"/>
      <c r="D9" s="13" t="s">
        <v>16</v>
      </c>
      <c r="E9" s="13"/>
      <c r="G9" s="18">
        <f>E4+F4</f>
        <v>2018</v>
      </c>
      <c r="I9" s="15" t="s">
        <v>16</v>
      </c>
      <c r="J9" s="15">
        <f>E4+F4</f>
        <v>2018</v>
      </c>
    </row>
    <row r="10" spans="1:10" ht="20" x14ac:dyDescent="0.4">
      <c r="C10" s="17"/>
      <c r="D10" s="13" t="s">
        <v>34</v>
      </c>
      <c r="E10" s="13"/>
      <c r="G10" s="20">
        <f>TINV(G8,G9)</f>
        <v>1.9611402335586601</v>
      </c>
      <c r="I10" s="15" t="s">
        <v>35</v>
      </c>
      <c r="J10" s="21">
        <f>TDIST(ABS(J8),G9,2)</f>
        <v>1.7410127865429666E-85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130" zoomScaleNormal="130" workbookViewId="0">
      <selection activeCell="I12" sqref="I12"/>
    </sheetView>
  </sheetViews>
  <sheetFormatPr defaultRowHeight="12.5" x14ac:dyDescent="0.25"/>
  <cols>
    <col min="1" max="3" width="8.7265625" style="22"/>
    <col min="4" max="4" width="12.26953125" style="22" bestFit="1" customWidth="1"/>
    <col min="5" max="6" width="8.7265625" style="22"/>
    <col min="7" max="7" width="9.453125" style="22" customWidth="1"/>
    <col min="8" max="8" width="11.453125" style="22" customWidth="1"/>
    <col min="9" max="259" width="8.7265625" style="22"/>
    <col min="260" max="260" width="12.26953125" style="22" bestFit="1" customWidth="1"/>
    <col min="261" max="262" width="8.7265625" style="22"/>
    <col min="263" max="263" width="9.453125" style="22" customWidth="1"/>
    <col min="264" max="264" width="11.453125" style="22" customWidth="1"/>
    <col min="265" max="515" width="8.7265625" style="22"/>
    <col min="516" max="516" width="12.26953125" style="22" bestFit="1" customWidth="1"/>
    <col min="517" max="518" width="8.7265625" style="22"/>
    <col min="519" max="519" width="9.453125" style="22" customWidth="1"/>
    <col min="520" max="520" width="11.453125" style="22" customWidth="1"/>
    <col min="521" max="771" width="8.7265625" style="22"/>
    <col min="772" max="772" width="12.26953125" style="22" bestFit="1" customWidth="1"/>
    <col min="773" max="774" width="8.7265625" style="22"/>
    <col min="775" max="775" width="9.453125" style="22" customWidth="1"/>
    <col min="776" max="776" width="11.453125" style="22" customWidth="1"/>
    <col min="777" max="1027" width="8.7265625" style="22"/>
    <col min="1028" max="1028" width="12.26953125" style="22" bestFit="1" customWidth="1"/>
    <col min="1029" max="1030" width="8.7265625" style="22"/>
    <col min="1031" max="1031" width="9.453125" style="22" customWidth="1"/>
    <col min="1032" max="1032" width="11.453125" style="22" customWidth="1"/>
    <col min="1033" max="1283" width="8.7265625" style="22"/>
    <col min="1284" max="1284" width="12.26953125" style="22" bestFit="1" customWidth="1"/>
    <col min="1285" max="1286" width="8.7265625" style="22"/>
    <col min="1287" max="1287" width="9.453125" style="22" customWidth="1"/>
    <col min="1288" max="1288" width="11.453125" style="22" customWidth="1"/>
    <col min="1289" max="1539" width="8.7265625" style="22"/>
    <col min="1540" max="1540" width="12.26953125" style="22" bestFit="1" customWidth="1"/>
    <col min="1541" max="1542" width="8.7265625" style="22"/>
    <col min="1543" max="1543" width="9.453125" style="22" customWidth="1"/>
    <col min="1544" max="1544" width="11.453125" style="22" customWidth="1"/>
    <col min="1545" max="1795" width="8.7265625" style="22"/>
    <col min="1796" max="1796" width="12.26953125" style="22" bestFit="1" customWidth="1"/>
    <col min="1797" max="1798" width="8.7265625" style="22"/>
    <col min="1799" max="1799" width="9.453125" style="22" customWidth="1"/>
    <col min="1800" max="1800" width="11.453125" style="22" customWidth="1"/>
    <col min="1801" max="2051" width="8.7265625" style="22"/>
    <col min="2052" max="2052" width="12.26953125" style="22" bestFit="1" customWidth="1"/>
    <col min="2053" max="2054" width="8.7265625" style="22"/>
    <col min="2055" max="2055" width="9.453125" style="22" customWidth="1"/>
    <col min="2056" max="2056" width="11.453125" style="22" customWidth="1"/>
    <col min="2057" max="2307" width="8.7265625" style="22"/>
    <col min="2308" max="2308" width="12.26953125" style="22" bestFit="1" customWidth="1"/>
    <col min="2309" max="2310" width="8.7265625" style="22"/>
    <col min="2311" max="2311" width="9.453125" style="22" customWidth="1"/>
    <col min="2312" max="2312" width="11.453125" style="22" customWidth="1"/>
    <col min="2313" max="2563" width="8.7265625" style="22"/>
    <col min="2564" max="2564" width="12.26953125" style="22" bestFit="1" customWidth="1"/>
    <col min="2565" max="2566" width="8.7265625" style="22"/>
    <col min="2567" max="2567" width="9.453125" style="22" customWidth="1"/>
    <col min="2568" max="2568" width="11.453125" style="22" customWidth="1"/>
    <col min="2569" max="2819" width="8.7265625" style="22"/>
    <col min="2820" max="2820" width="12.26953125" style="22" bestFit="1" customWidth="1"/>
    <col min="2821" max="2822" width="8.7265625" style="22"/>
    <col min="2823" max="2823" width="9.453125" style="22" customWidth="1"/>
    <col min="2824" max="2824" width="11.453125" style="22" customWidth="1"/>
    <col min="2825" max="3075" width="8.7265625" style="22"/>
    <col min="3076" max="3076" width="12.26953125" style="22" bestFit="1" customWidth="1"/>
    <col min="3077" max="3078" width="8.7265625" style="22"/>
    <col min="3079" max="3079" width="9.453125" style="22" customWidth="1"/>
    <col min="3080" max="3080" width="11.453125" style="22" customWidth="1"/>
    <col min="3081" max="3331" width="8.7265625" style="22"/>
    <col min="3332" max="3332" width="12.26953125" style="22" bestFit="1" customWidth="1"/>
    <col min="3333" max="3334" width="8.7265625" style="22"/>
    <col min="3335" max="3335" width="9.453125" style="22" customWidth="1"/>
    <col min="3336" max="3336" width="11.453125" style="22" customWidth="1"/>
    <col min="3337" max="3587" width="8.7265625" style="22"/>
    <col min="3588" max="3588" width="12.26953125" style="22" bestFit="1" customWidth="1"/>
    <col min="3589" max="3590" width="8.7265625" style="22"/>
    <col min="3591" max="3591" width="9.453125" style="22" customWidth="1"/>
    <col min="3592" max="3592" width="11.453125" style="22" customWidth="1"/>
    <col min="3593" max="3843" width="8.7265625" style="22"/>
    <col min="3844" max="3844" width="12.26953125" style="22" bestFit="1" customWidth="1"/>
    <col min="3845" max="3846" width="8.7265625" style="22"/>
    <col min="3847" max="3847" width="9.453125" style="22" customWidth="1"/>
    <col min="3848" max="3848" width="11.453125" style="22" customWidth="1"/>
    <col min="3849" max="4099" width="8.7265625" style="22"/>
    <col min="4100" max="4100" width="12.26953125" style="22" bestFit="1" customWidth="1"/>
    <col min="4101" max="4102" width="8.7265625" style="22"/>
    <col min="4103" max="4103" width="9.453125" style="22" customWidth="1"/>
    <col min="4104" max="4104" width="11.453125" style="22" customWidth="1"/>
    <col min="4105" max="4355" width="8.7265625" style="22"/>
    <col min="4356" max="4356" width="12.26953125" style="22" bestFit="1" customWidth="1"/>
    <col min="4357" max="4358" width="8.7265625" style="22"/>
    <col min="4359" max="4359" width="9.453125" style="22" customWidth="1"/>
    <col min="4360" max="4360" width="11.453125" style="22" customWidth="1"/>
    <col min="4361" max="4611" width="8.7265625" style="22"/>
    <col min="4612" max="4612" width="12.26953125" style="22" bestFit="1" customWidth="1"/>
    <col min="4613" max="4614" width="8.7265625" style="22"/>
    <col min="4615" max="4615" width="9.453125" style="22" customWidth="1"/>
    <col min="4616" max="4616" width="11.453125" style="22" customWidth="1"/>
    <col min="4617" max="4867" width="8.7265625" style="22"/>
    <col min="4868" max="4868" width="12.26953125" style="22" bestFit="1" customWidth="1"/>
    <col min="4869" max="4870" width="8.7265625" style="22"/>
    <col min="4871" max="4871" width="9.453125" style="22" customWidth="1"/>
    <col min="4872" max="4872" width="11.453125" style="22" customWidth="1"/>
    <col min="4873" max="5123" width="8.7265625" style="22"/>
    <col min="5124" max="5124" width="12.26953125" style="22" bestFit="1" customWidth="1"/>
    <col min="5125" max="5126" width="8.7265625" style="22"/>
    <col min="5127" max="5127" width="9.453125" style="22" customWidth="1"/>
    <col min="5128" max="5128" width="11.453125" style="22" customWidth="1"/>
    <col min="5129" max="5379" width="8.7265625" style="22"/>
    <col min="5380" max="5380" width="12.26953125" style="22" bestFit="1" customWidth="1"/>
    <col min="5381" max="5382" width="8.7265625" style="22"/>
    <col min="5383" max="5383" width="9.453125" style="22" customWidth="1"/>
    <col min="5384" max="5384" width="11.453125" style="22" customWidth="1"/>
    <col min="5385" max="5635" width="8.7265625" style="22"/>
    <col min="5636" max="5636" width="12.26953125" style="22" bestFit="1" customWidth="1"/>
    <col min="5637" max="5638" width="8.7265625" style="22"/>
    <col min="5639" max="5639" width="9.453125" style="22" customWidth="1"/>
    <col min="5640" max="5640" width="11.453125" style="22" customWidth="1"/>
    <col min="5641" max="5891" width="8.7265625" style="22"/>
    <col min="5892" max="5892" width="12.26953125" style="22" bestFit="1" customWidth="1"/>
    <col min="5893" max="5894" width="8.7265625" style="22"/>
    <col min="5895" max="5895" width="9.453125" style="22" customWidth="1"/>
    <col min="5896" max="5896" width="11.453125" style="22" customWidth="1"/>
    <col min="5897" max="6147" width="8.7265625" style="22"/>
    <col min="6148" max="6148" width="12.26953125" style="22" bestFit="1" customWidth="1"/>
    <col min="6149" max="6150" width="8.7265625" style="22"/>
    <col min="6151" max="6151" width="9.453125" style="22" customWidth="1"/>
    <col min="6152" max="6152" width="11.453125" style="22" customWidth="1"/>
    <col min="6153" max="6403" width="8.7265625" style="22"/>
    <col min="6404" max="6404" width="12.26953125" style="22" bestFit="1" customWidth="1"/>
    <col min="6405" max="6406" width="8.7265625" style="22"/>
    <col min="6407" max="6407" width="9.453125" style="22" customWidth="1"/>
    <col min="6408" max="6408" width="11.453125" style="22" customWidth="1"/>
    <col min="6409" max="6659" width="8.7265625" style="22"/>
    <col min="6660" max="6660" width="12.26953125" style="22" bestFit="1" customWidth="1"/>
    <col min="6661" max="6662" width="8.7265625" style="22"/>
    <col min="6663" max="6663" width="9.453125" style="22" customWidth="1"/>
    <col min="6664" max="6664" width="11.453125" style="22" customWidth="1"/>
    <col min="6665" max="6915" width="8.7265625" style="22"/>
    <col min="6916" max="6916" width="12.26953125" style="22" bestFit="1" customWidth="1"/>
    <col min="6917" max="6918" width="8.7265625" style="22"/>
    <col min="6919" max="6919" width="9.453125" style="22" customWidth="1"/>
    <col min="6920" max="6920" width="11.453125" style="22" customWidth="1"/>
    <col min="6921" max="7171" width="8.7265625" style="22"/>
    <col min="7172" max="7172" width="12.26953125" style="22" bestFit="1" customWidth="1"/>
    <col min="7173" max="7174" width="8.7265625" style="22"/>
    <col min="7175" max="7175" width="9.453125" style="22" customWidth="1"/>
    <col min="7176" max="7176" width="11.453125" style="22" customWidth="1"/>
    <col min="7177" max="7427" width="8.7265625" style="22"/>
    <col min="7428" max="7428" width="12.26953125" style="22" bestFit="1" customWidth="1"/>
    <col min="7429" max="7430" width="8.7265625" style="22"/>
    <col min="7431" max="7431" width="9.453125" style="22" customWidth="1"/>
    <col min="7432" max="7432" width="11.453125" style="22" customWidth="1"/>
    <col min="7433" max="7683" width="8.7265625" style="22"/>
    <col min="7684" max="7684" width="12.26953125" style="22" bestFit="1" customWidth="1"/>
    <col min="7685" max="7686" width="8.7265625" style="22"/>
    <col min="7687" max="7687" width="9.453125" style="22" customWidth="1"/>
    <col min="7688" max="7688" width="11.453125" style="22" customWidth="1"/>
    <col min="7689" max="7939" width="8.7265625" style="22"/>
    <col min="7940" max="7940" width="12.26953125" style="22" bestFit="1" customWidth="1"/>
    <col min="7941" max="7942" width="8.7265625" style="22"/>
    <col min="7943" max="7943" width="9.453125" style="22" customWidth="1"/>
    <col min="7944" max="7944" width="11.453125" style="22" customWidth="1"/>
    <col min="7945" max="8195" width="8.7265625" style="22"/>
    <col min="8196" max="8196" width="12.26953125" style="22" bestFit="1" customWidth="1"/>
    <col min="8197" max="8198" width="8.7265625" style="22"/>
    <col min="8199" max="8199" width="9.453125" style="22" customWidth="1"/>
    <col min="8200" max="8200" width="11.453125" style="22" customWidth="1"/>
    <col min="8201" max="8451" width="8.7265625" style="22"/>
    <col min="8452" max="8452" width="12.26953125" style="22" bestFit="1" customWidth="1"/>
    <col min="8453" max="8454" width="8.7265625" style="22"/>
    <col min="8455" max="8455" width="9.453125" style="22" customWidth="1"/>
    <col min="8456" max="8456" width="11.453125" style="22" customWidth="1"/>
    <col min="8457" max="8707" width="8.7265625" style="22"/>
    <col min="8708" max="8708" width="12.26953125" style="22" bestFit="1" customWidth="1"/>
    <col min="8709" max="8710" width="8.7265625" style="22"/>
    <col min="8711" max="8711" width="9.453125" style="22" customWidth="1"/>
    <col min="8712" max="8712" width="11.453125" style="22" customWidth="1"/>
    <col min="8713" max="8963" width="8.7265625" style="22"/>
    <col min="8964" max="8964" width="12.26953125" style="22" bestFit="1" customWidth="1"/>
    <col min="8965" max="8966" width="8.7265625" style="22"/>
    <col min="8967" max="8967" width="9.453125" style="22" customWidth="1"/>
    <col min="8968" max="8968" width="11.453125" style="22" customWidth="1"/>
    <col min="8969" max="9219" width="8.7265625" style="22"/>
    <col min="9220" max="9220" width="12.26953125" style="22" bestFit="1" customWidth="1"/>
    <col min="9221" max="9222" width="8.7265625" style="22"/>
    <col min="9223" max="9223" width="9.453125" style="22" customWidth="1"/>
    <col min="9224" max="9224" width="11.453125" style="22" customWidth="1"/>
    <col min="9225" max="9475" width="8.7265625" style="22"/>
    <col min="9476" max="9476" width="12.26953125" style="22" bestFit="1" customWidth="1"/>
    <col min="9477" max="9478" width="8.7265625" style="22"/>
    <col min="9479" max="9479" width="9.453125" style="22" customWidth="1"/>
    <col min="9480" max="9480" width="11.453125" style="22" customWidth="1"/>
    <col min="9481" max="9731" width="8.7265625" style="22"/>
    <col min="9732" max="9732" width="12.26953125" style="22" bestFit="1" customWidth="1"/>
    <col min="9733" max="9734" width="8.7265625" style="22"/>
    <col min="9735" max="9735" width="9.453125" style="22" customWidth="1"/>
    <col min="9736" max="9736" width="11.453125" style="22" customWidth="1"/>
    <col min="9737" max="9987" width="8.7265625" style="22"/>
    <col min="9988" max="9988" width="12.26953125" style="22" bestFit="1" customWidth="1"/>
    <col min="9989" max="9990" width="8.7265625" style="22"/>
    <col min="9991" max="9991" width="9.453125" style="22" customWidth="1"/>
    <col min="9992" max="9992" width="11.453125" style="22" customWidth="1"/>
    <col min="9993" max="10243" width="8.7265625" style="22"/>
    <col min="10244" max="10244" width="12.26953125" style="22" bestFit="1" customWidth="1"/>
    <col min="10245" max="10246" width="8.7265625" style="22"/>
    <col min="10247" max="10247" width="9.453125" style="22" customWidth="1"/>
    <col min="10248" max="10248" width="11.453125" style="22" customWidth="1"/>
    <col min="10249" max="10499" width="8.7265625" style="22"/>
    <col min="10500" max="10500" width="12.26953125" style="22" bestFit="1" customWidth="1"/>
    <col min="10501" max="10502" width="8.7265625" style="22"/>
    <col min="10503" max="10503" width="9.453125" style="22" customWidth="1"/>
    <col min="10504" max="10504" width="11.453125" style="22" customWidth="1"/>
    <col min="10505" max="10755" width="8.7265625" style="22"/>
    <col min="10756" max="10756" width="12.26953125" style="22" bestFit="1" customWidth="1"/>
    <col min="10757" max="10758" width="8.7265625" style="22"/>
    <col min="10759" max="10759" width="9.453125" style="22" customWidth="1"/>
    <col min="10760" max="10760" width="11.453125" style="22" customWidth="1"/>
    <col min="10761" max="11011" width="8.7265625" style="22"/>
    <col min="11012" max="11012" width="12.26953125" style="22" bestFit="1" customWidth="1"/>
    <col min="11013" max="11014" width="8.7265625" style="22"/>
    <col min="11015" max="11015" width="9.453125" style="22" customWidth="1"/>
    <col min="11016" max="11016" width="11.453125" style="22" customWidth="1"/>
    <col min="11017" max="11267" width="8.7265625" style="22"/>
    <col min="11268" max="11268" width="12.26953125" style="22" bestFit="1" customWidth="1"/>
    <col min="11269" max="11270" width="8.7265625" style="22"/>
    <col min="11271" max="11271" width="9.453125" style="22" customWidth="1"/>
    <col min="11272" max="11272" width="11.453125" style="22" customWidth="1"/>
    <col min="11273" max="11523" width="8.7265625" style="22"/>
    <col min="11524" max="11524" width="12.26953125" style="22" bestFit="1" customWidth="1"/>
    <col min="11525" max="11526" width="8.7265625" style="22"/>
    <col min="11527" max="11527" width="9.453125" style="22" customWidth="1"/>
    <col min="11528" max="11528" width="11.453125" style="22" customWidth="1"/>
    <col min="11529" max="11779" width="8.7265625" style="22"/>
    <col min="11780" max="11780" width="12.26953125" style="22" bestFit="1" customWidth="1"/>
    <col min="11781" max="11782" width="8.7265625" style="22"/>
    <col min="11783" max="11783" width="9.453125" style="22" customWidth="1"/>
    <col min="11784" max="11784" width="11.453125" style="22" customWidth="1"/>
    <col min="11785" max="12035" width="8.7265625" style="22"/>
    <col min="12036" max="12036" width="12.26953125" style="22" bestFit="1" customWidth="1"/>
    <col min="12037" max="12038" width="8.7265625" style="22"/>
    <col min="12039" max="12039" width="9.453125" style="22" customWidth="1"/>
    <col min="12040" max="12040" width="11.453125" style="22" customWidth="1"/>
    <col min="12041" max="12291" width="8.7265625" style="22"/>
    <col min="12292" max="12292" width="12.26953125" style="22" bestFit="1" customWidth="1"/>
    <col min="12293" max="12294" width="8.7265625" style="22"/>
    <col min="12295" max="12295" width="9.453125" style="22" customWidth="1"/>
    <col min="12296" max="12296" width="11.453125" style="22" customWidth="1"/>
    <col min="12297" max="12547" width="8.7265625" style="22"/>
    <col min="12548" max="12548" width="12.26953125" style="22" bestFit="1" customWidth="1"/>
    <col min="12549" max="12550" width="8.7265625" style="22"/>
    <col min="12551" max="12551" width="9.453125" style="22" customWidth="1"/>
    <col min="12552" max="12552" width="11.453125" style="22" customWidth="1"/>
    <col min="12553" max="12803" width="8.7265625" style="22"/>
    <col min="12804" max="12804" width="12.26953125" style="22" bestFit="1" customWidth="1"/>
    <col min="12805" max="12806" width="8.7265625" style="22"/>
    <col min="12807" max="12807" width="9.453125" style="22" customWidth="1"/>
    <col min="12808" max="12808" width="11.453125" style="22" customWidth="1"/>
    <col min="12809" max="13059" width="8.7265625" style="22"/>
    <col min="13060" max="13060" width="12.26953125" style="22" bestFit="1" customWidth="1"/>
    <col min="13061" max="13062" width="8.7265625" style="22"/>
    <col min="13063" max="13063" width="9.453125" style="22" customWidth="1"/>
    <col min="13064" max="13064" width="11.453125" style="22" customWidth="1"/>
    <col min="13065" max="13315" width="8.7265625" style="22"/>
    <col min="13316" max="13316" width="12.26953125" style="22" bestFit="1" customWidth="1"/>
    <col min="13317" max="13318" width="8.7265625" style="22"/>
    <col min="13319" max="13319" width="9.453125" style="22" customWidth="1"/>
    <col min="13320" max="13320" width="11.453125" style="22" customWidth="1"/>
    <col min="13321" max="13571" width="8.7265625" style="22"/>
    <col min="13572" max="13572" width="12.26953125" style="22" bestFit="1" customWidth="1"/>
    <col min="13573" max="13574" width="8.7265625" style="22"/>
    <col min="13575" max="13575" width="9.453125" style="22" customWidth="1"/>
    <col min="13576" max="13576" width="11.453125" style="22" customWidth="1"/>
    <col min="13577" max="13827" width="8.7265625" style="22"/>
    <col min="13828" max="13828" width="12.26953125" style="22" bestFit="1" customWidth="1"/>
    <col min="13829" max="13830" width="8.7265625" style="22"/>
    <col min="13831" max="13831" width="9.453125" style="22" customWidth="1"/>
    <col min="13832" max="13832" width="11.453125" style="22" customWidth="1"/>
    <col min="13833" max="14083" width="8.7265625" style="22"/>
    <col min="14084" max="14084" width="12.26953125" style="22" bestFit="1" customWidth="1"/>
    <col min="14085" max="14086" width="8.7265625" style="22"/>
    <col min="14087" max="14087" width="9.453125" style="22" customWidth="1"/>
    <col min="14088" max="14088" width="11.453125" style="22" customWidth="1"/>
    <col min="14089" max="14339" width="8.7265625" style="22"/>
    <col min="14340" max="14340" width="12.26953125" style="22" bestFit="1" customWidth="1"/>
    <col min="14341" max="14342" width="8.7265625" style="22"/>
    <col min="14343" max="14343" width="9.453125" style="22" customWidth="1"/>
    <col min="14344" max="14344" width="11.453125" style="22" customWidth="1"/>
    <col min="14345" max="14595" width="8.7265625" style="22"/>
    <col min="14596" max="14596" width="12.26953125" style="22" bestFit="1" customWidth="1"/>
    <col min="14597" max="14598" width="8.7265625" style="22"/>
    <col min="14599" max="14599" width="9.453125" style="22" customWidth="1"/>
    <col min="14600" max="14600" width="11.453125" style="22" customWidth="1"/>
    <col min="14601" max="14851" width="8.7265625" style="22"/>
    <col min="14852" max="14852" width="12.26953125" style="22" bestFit="1" customWidth="1"/>
    <col min="14853" max="14854" width="8.7265625" style="22"/>
    <col min="14855" max="14855" width="9.453125" style="22" customWidth="1"/>
    <col min="14856" max="14856" width="11.453125" style="22" customWidth="1"/>
    <col min="14857" max="15107" width="8.7265625" style="22"/>
    <col min="15108" max="15108" width="12.26953125" style="22" bestFit="1" customWidth="1"/>
    <col min="15109" max="15110" width="8.7265625" style="22"/>
    <col min="15111" max="15111" width="9.453125" style="22" customWidth="1"/>
    <col min="15112" max="15112" width="11.453125" style="22" customWidth="1"/>
    <col min="15113" max="15363" width="8.7265625" style="22"/>
    <col min="15364" max="15364" width="12.26953125" style="22" bestFit="1" customWidth="1"/>
    <col min="15365" max="15366" width="8.7265625" style="22"/>
    <col min="15367" max="15367" width="9.453125" style="22" customWidth="1"/>
    <col min="15368" max="15368" width="11.453125" style="22" customWidth="1"/>
    <col min="15369" max="15619" width="8.7265625" style="22"/>
    <col min="15620" max="15620" width="12.26953125" style="22" bestFit="1" customWidth="1"/>
    <col min="15621" max="15622" width="8.7265625" style="22"/>
    <col min="15623" max="15623" width="9.453125" style="22" customWidth="1"/>
    <col min="15624" max="15624" width="11.453125" style="22" customWidth="1"/>
    <col min="15625" max="15875" width="8.7265625" style="22"/>
    <col min="15876" max="15876" width="12.26953125" style="22" bestFit="1" customWidth="1"/>
    <col min="15877" max="15878" width="8.7265625" style="22"/>
    <col min="15879" max="15879" width="9.453125" style="22" customWidth="1"/>
    <col min="15880" max="15880" width="11.453125" style="22" customWidth="1"/>
    <col min="15881" max="16131" width="8.7265625" style="22"/>
    <col min="16132" max="16132" width="12.26953125" style="22" bestFit="1" customWidth="1"/>
    <col min="16133" max="16134" width="8.7265625" style="22"/>
    <col min="16135" max="16135" width="9.453125" style="22" customWidth="1"/>
    <col min="16136" max="16136" width="11.453125" style="22" customWidth="1"/>
    <col min="16137" max="16384" width="8.7265625" style="22"/>
  </cols>
  <sheetData>
    <row r="1" spans="1:17" ht="18" x14ac:dyDescent="0.4">
      <c r="A1" s="28"/>
      <c r="B1" s="25"/>
      <c r="C1" s="25"/>
      <c r="E1" s="25"/>
      <c r="F1" s="25" t="s">
        <v>46</v>
      </c>
      <c r="G1" s="25"/>
      <c r="H1" s="25"/>
      <c r="I1" s="28"/>
      <c r="N1" s="23"/>
      <c r="O1" s="23"/>
    </row>
    <row r="2" spans="1:17" ht="18" x14ac:dyDescent="0.4">
      <c r="A2" s="28"/>
      <c r="B2" s="25"/>
      <c r="C2" s="25"/>
      <c r="D2" s="25" t="s">
        <v>45</v>
      </c>
      <c r="E2" s="25"/>
      <c r="F2" s="25"/>
      <c r="G2" s="25"/>
      <c r="I2" s="25"/>
      <c r="J2" s="25" t="s">
        <v>44</v>
      </c>
      <c r="N2" s="23"/>
      <c r="O2" s="23"/>
    </row>
    <row r="3" spans="1:17" ht="18" x14ac:dyDescent="0.4">
      <c r="A3" s="28"/>
      <c r="B3" s="25"/>
      <c r="C3" s="25"/>
      <c r="D3" s="36" t="s">
        <v>47</v>
      </c>
      <c r="E3" s="49" t="s">
        <v>48</v>
      </c>
      <c r="F3" s="35" t="s">
        <v>49</v>
      </c>
      <c r="G3" s="25"/>
      <c r="H3" s="25"/>
      <c r="J3" s="28"/>
      <c r="K3" s="36" t="str">
        <f>D3</f>
        <v>I</v>
      </c>
      <c r="L3" s="36" t="str">
        <f>E3</f>
        <v>II</v>
      </c>
      <c r="M3" s="36" t="str">
        <f>F3</f>
        <v>III</v>
      </c>
      <c r="P3" s="23"/>
      <c r="Q3" s="23"/>
    </row>
    <row r="4" spans="1:17" ht="18" x14ac:dyDescent="0.4">
      <c r="B4" s="32" t="s">
        <v>50</v>
      </c>
      <c r="C4" s="48"/>
      <c r="D4" s="42">
        <v>452</v>
      </c>
      <c r="E4" s="50">
        <v>474</v>
      </c>
      <c r="F4" s="41">
        <v>535</v>
      </c>
      <c r="G4" s="40">
        <f>SUM(D4:F4)</f>
        <v>1461</v>
      </c>
      <c r="H4" s="25"/>
      <c r="I4" s="27" t="str">
        <f>B4</f>
        <v>rispondenti</v>
      </c>
      <c r="J4" s="47"/>
      <c r="K4" s="46">
        <f>G4*D6/G6</f>
        <v>531.93154761904759</v>
      </c>
      <c r="L4" s="51">
        <f>G4*E6/G6</f>
        <v>463.08482142857144</v>
      </c>
      <c r="M4" s="45">
        <f>G4*F6/G6</f>
        <v>465.98363095238096</v>
      </c>
      <c r="P4" s="23"/>
      <c r="Q4" s="23"/>
    </row>
    <row r="5" spans="1:17" ht="18" x14ac:dyDescent="0.4">
      <c r="B5" s="44" t="s">
        <v>51</v>
      </c>
      <c r="C5" s="43"/>
      <c r="D5" s="42">
        <v>282</v>
      </c>
      <c r="E5" s="50">
        <v>165</v>
      </c>
      <c r="F5" s="41">
        <v>108</v>
      </c>
      <c r="G5" s="40">
        <f>SUM(D5:F5)</f>
        <v>555</v>
      </c>
      <c r="H5" s="25"/>
      <c r="I5" s="27" t="str">
        <f>B5</f>
        <v>non-rispondenti</v>
      </c>
      <c r="J5" s="39"/>
      <c r="K5" s="38">
        <f>G5*D6/G6</f>
        <v>202.06845238095238</v>
      </c>
      <c r="L5" s="52">
        <f>G5*E6/G6</f>
        <v>175.91517857142858</v>
      </c>
      <c r="M5" s="37">
        <f>G5*F6/G6</f>
        <v>177.01636904761904</v>
      </c>
      <c r="P5" s="23"/>
      <c r="Q5" s="23"/>
    </row>
    <row r="6" spans="1:17" ht="18" x14ac:dyDescent="0.4">
      <c r="A6" s="28"/>
      <c r="B6" s="25"/>
      <c r="C6" s="25"/>
      <c r="D6" s="36">
        <f>D4+D5</f>
        <v>734</v>
      </c>
      <c r="E6" s="36">
        <f>E4+E5</f>
        <v>639</v>
      </c>
      <c r="F6" s="35">
        <f>F4+F5</f>
        <v>643</v>
      </c>
      <c r="G6" s="34">
        <f>G4+G5</f>
        <v>2016</v>
      </c>
      <c r="H6" s="25"/>
      <c r="I6" s="28"/>
      <c r="O6" s="23"/>
      <c r="P6" s="23"/>
    </row>
    <row r="7" spans="1:17" ht="18" x14ac:dyDescent="0.4">
      <c r="A7" s="28"/>
      <c r="B7" s="25"/>
      <c r="C7" s="25"/>
      <c r="D7" s="25"/>
      <c r="E7" s="25"/>
      <c r="F7" s="25"/>
      <c r="G7" s="25"/>
      <c r="H7" s="28"/>
      <c r="I7" s="28"/>
      <c r="J7" s="25"/>
      <c r="N7" s="23"/>
      <c r="O7" s="23"/>
    </row>
    <row r="8" spans="1:17" ht="18" x14ac:dyDescent="0.4">
      <c r="A8" s="32" t="str">
        <f>CONCATENATE("p ( ",D3," ) =")</f>
        <v>p ( I ) =</v>
      </c>
      <c r="B8" s="32"/>
      <c r="D8" s="31">
        <f>G4/G6</f>
        <v>0.72470238095238093</v>
      </c>
      <c r="E8" s="25"/>
      <c r="F8" s="27" t="s">
        <v>41</v>
      </c>
      <c r="H8" s="33">
        <v>2</v>
      </c>
      <c r="J8" s="27" t="s">
        <v>40</v>
      </c>
      <c r="K8" s="25"/>
      <c r="L8" s="27">
        <v>0.05</v>
      </c>
      <c r="M8" s="23"/>
      <c r="N8" s="23"/>
    </row>
    <row r="9" spans="1:17" ht="18" x14ac:dyDescent="0.4">
      <c r="A9" s="32" t="str">
        <f>CONCATENATE("p ( ",B4," / ",D3," ) =")</f>
        <v>p ( rispondenti / I ) =</v>
      </c>
      <c r="B9" s="32"/>
      <c r="D9" s="31">
        <f>D4/D6</f>
        <v>0.61580381471389645</v>
      </c>
      <c r="E9" s="25"/>
      <c r="F9" s="27" t="s">
        <v>39</v>
      </c>
      <c r="H9" s="33">
        <v>3</v>
      </c>
      <c r="J9" s="27" t="s">
        <v>38</v>
      </c>
      <c r="L9" s="25">
        <f>CHIINV(L8,H10)</f>
        <v>5.9914645471079817</v>
      </c>
      <c r="N9" s="23"/>
      <c r="O9" s="23"/>
    </row>
    <row r="10" spans="1:17" ht="18" x14ac:dyDescent="0.4">
      <c r="A10" s="32" t="str">
        <f>CONCATENATE("p ( ",B4," / ",E3," ) =")</f>
        <v>p ( rispondenti / II ) =</v>
      </c>
      <c r="B10" s="32"/>
      <c r="D10" s="31">
        <f>E4/E6</f>
        <v>0.74178403755868549</v>
      </c>
      <c r="E10" s="25"/>
      <c r="F10" s="30" t="s">
        <v>37</v>
      </c>
      <c r="H10" s="29">
        <f>(H8-1)*(H9-1)</f>
        <v>2</v>
      </c>
      <c r="I10" s="28"/>
      <c r="N10" s="23"/>
      <c r="O10" s="23"/>
    </row>
    <row r="11" spans="1:17" ht="18" x14ac:dyDescent="0.4">
      <c r="A11" s="32" t="str">
        <f>CONCATENATE("p ( ",B4," / ",F3," ) =")</f>
        <v>p ( rispondenti / III ) =</v>
      </c>
      <c r="B11" s="25"/>
      <c r="D11" s="31">
        <f>F4/F6</f>
        <v>0.83203732503888028</v>
      </c>
      <c r="F11" s="27" t="s">
        <v>36</v>
      </c>
      <c r="H11" s="26">
        <f>CHIINV(H12,H10)</f>
        <v>81.694366917944976</v>
      </c>
      <c r="I11" s="25"/>
      <c r="N11" s="23"/>
      <c r="O11" s="23"/>
    </row>
    <row r="12" spans="1:17" ht="18" x14ac:dyDescent="0.4">
      <c r="F12" s="25" t="s">
        <v>35</v>
      </c>
      <c r="H12" s="24">
        <f>CHITEST(D4:F5,K4:M5)</f>
        <v>1.8209315574986686E-18</v>
      </c>
      <c r="N12" s="23"/>
      <c r="O12" s="23"/>
    </row>
    <row r="13" spans="1:17" x14ac:dyDescent="0.25">
      <c r="N13" s="23"/>
      <c r="O13" s="23"/>
    </row>
    <row r="14" spans="1:17" x14ac:dyDescent="0.25">
      <c r="N14" s="23"/>
      <c r="O14" s="23"/>
    </row>
    <row r="15" spans="1:17" x14ac:dyDescent="0.25">
      <c r="N15" s="23"/>
      <c r="O15" s="23"/>
    </row>
    <row r="16" spans="1:17" x14ac:dyDescent="0.25">
      <c r="N16" s="23"/>
      <c r="O16" s="23"/>
    </row>
    <row r="17" spans="14:15" x14ac:dyDescent="0.25">
      <c r="N17" s="23"/>
      <c r="O17" s="23"/>
    </row>
    <row r="18" spans="14:15" x14ac:dyDescent="0.25">
      <c r="N18" s="23"/>
      <c r="O18" s="23"/>
    </row>
    <row r="19" spans="14:15" x14ac:dyDescent="0.25">
      <c r="N19" s="23"/>
      <c r="O19" s="23"/>
    </row>
    <row r="20" spans="14:15" x14ac:dyDescent="0.25">
      <c r="N20" s="23"/>
      <c r="O20" s="23"/>
    </row>
    <row r="21" spans="14:15" x14ac:dyDescent="0.25">
      <c r="N21" s="23"/>
      <c r="O21" s="23"/>
    </row>
    <row r="22" spans="14:15" x14ac:dyDescent="0.25">
      <c r="N22" s="23"/>
      <c r="O22" s="23"/>
    </row>
    <row r="23" spans="14:15" x14ac:dyDescent="0.25">
      <c r="N23" s="23"/>
      <c r="O23" s="23"/>
    </row>
    <row r="24" spans="14:15" x14ac:dyDescent="0.25">
      <c r="N24" s="23"/>
      <c r="O24" s="23"/>
    </row>
    <row r="25" spans="14:15" x14ac:dyDescent="0.25">
      <c r="N25" s="23"/>
      <c r="O25" s="23"/>
    </row>
    <row r="26" spans="14:15" x14ac:dyDescent="0.25">
      <c r="N26" s="23"/>
      <c r="O26" s="23"/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Binomial distribution</vt:lpstr>
      <vt:lpstr>H0 e H1</vt:lpstr>
      <vt:lpstr>chi-squared for gender</vt:lpstr>
      <vt:lpstr>t test for age</vt:lpstr>
      <vt:lpstr>chi-squared for 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Giuseppe</cp:lastModifiedBy>
  <dcterms:created xsi:type="dcterms:W3CDTF">2020-12-01T09:45:28Z</dcterms:created>
  <dcterms:modified xsi:type="dcterms:W3CDTF">2020-12-01T13:47:28Z</dcterms:modified>
</cp:coreProperties>
</file>