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U:\DIR_DSS\SS_VITA\DD_SCL_SPEC\DIDATTICA SCUOLE\SCUOLE AREA MEDICA - MADDALENA\SCUOLE\MEDICINA INTERNA\Lezioni\"/>
    </mc:Choice>
  </mc:AlternateContent>
  <bookViews>
    <workbookView xWindow="0" yWindow="0" windowWidth="28800" windowHeight="12300" tabRatio="788"/>
  </bookViews>
  <sheets>
    <sheet name="Gen" sheetId="14" r:id="rId1"/>
    <sheet name="Feb" sheetId="35" r:id="rId2"/>
    <sheet name="Mar" sheetId="37" r:id="rId3"/>
    <sheet name="Apr" sheetId="38" r:id="rId4"/>
    <sheet name="Mag" sheetId="39" r:id="rId5"/>
    <sheet name="Giu" sheetId="40" r:id="rId6"/>
    <sheet name="Lug" sheetId="41" r:id="rId7"/>
    <sheet name="Ago" sheetId="42" r:id="rId8"/>
    <sheet name="Sett" sheetId="43" r:id="rId9"/>
    <sheet name="Ott" sheetId="44" r:id="rId10"/>
    <sheet name="Nov" sheetId="45" r:id="rId11"/>
    <sheet name="Dic" sheetId="46" r:id="rId12"/>
    <sheet name="Elenco di ricerca" sheetId="15" r:id="rId13"/>
  </sheets>
  <definedNames>
    <definedName name="AprSun1">DATE(CalendarYear,4,1)-WEEKDAY(DATE(CalendarYear,4,1))+1</definedName>
    <definedName name="_xlnm.Print_Area" localSheetId="0">Gen!#REF!</definedName>
    <definedName name="AugSun1">DATE(CalendarYear,8,1)-WEEKDAY(DATE(CalendarYear,8,1))+1</definedName>
    <definedName name="CalendarYear">Gen!#REF!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  <definedName name="Year">YearLookup[]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6" l="1"/>
  <c r="B13" i="46"/>
  <c r="H11" i="46"/>
  <c r="G11" i="46"/>
  <c r="F11" i="46"/>
  <c r="E11" i="46"/>
  <c r="D11" i="46"/>
  <c r="C11" i="46"/>
  <c r="B11" i="46"/>
  <c r="H9" i="46"/>
  <c r="G9" i="46"/>
  <c r="F9" i="46"/>
  <c r="E9" i="46"/>
  <c r="D9" i="46"/>
  <c r="C9" i="46"/>
  <c r="B9" i="46"/>
  <c r="H7" i="46"/>
  <c r="G7" i="46"/>
  <c r="F7" i="46"/>
  <c r="E7" i="46"/>
  <c r="D7" i="46"/>
  <c r="C7" i="46"/>
  <c r="B7" i="46"/>
  <c r="H5" i="46"/>
  <c r="G5" i="46"/>
  <c r="F5" i="46"/>
  <c r="E5" i="46"/>
  <c r="D5" i="46"/>
  <c r="C5" i="46"/>
  <c r="B5" i="46"/>
  <c r="H3" i="46"/>
  <c r="G3" i="46"/>
  <c r="F3" i="46"/>
  <c r="E3" i="46"/>
  <c r="D3" i="46"/>
  <c r="C3" i="46"/>
  <c r="B3" i="46"/>
  <c r="B1" i="46"/>
  <c r="C13" i="45"/>
  <c r="B13" i="45"/>
  <c r="H11" i="45"/>
  <c r="G11" i="45"/>
  <c r="F11" i="45"/>
  <c r="E11" i="45"/>
  <c r="D11" i="45"/>
  <c r="C11" i="45"/>
  <c r="B11" i="45"/>
  <c r="H9" i="45"/>
  <c r="G9" i="45"/>
  <c r="F9" i="45"/>
  <c r="E9" i="45"/>
  <c r="D9" i="45"/>
  <c r="C9" i="45"/>
  <c r="B9" i="45"/>
  <c r="H7" i="45"/>
  <c r="G7" i="45"/>
  <c r="F7" i="45"/>
  <c r="E7" i="45"/>
  <c r="D7" i="45"/>
  <c r="C7" i="45"/>
  <c r="B7" i="45"/>
  <c r="H5" i="45"/>
  <c r="G5" i="45"/>
  <c r="F5" i="45"/>
  <c r="E5" i="45"/>
  <c r="D5" i="45"/>
  <c r="C5" i="45"/>
  <c r="B5" i="45"/>
  <c r="H3" i="45"/>
  <c r="G3" i="45"/>
  <c r="F3" i="45"/>
  <c r="E3" i="45"/>
  <c r="D3" i="45"/>
  <c r="C3" i="45"/>
  <c r="B3" i="45"/>
  <c r="B1" i="45"/>
  <c r="C13" i="44"/>
  <c r="B13" i="44"/>
  <c r="H11" i="44"/>
  <c r="G11" i="44"/>
  <c r="F11" i="44"/>
  <c r="E11" i="44"/>
  <c r="D11" i="44"/>
  <c r="C11" i="44"/>
  <c r="B11" i="44"/>
  <c r="H9" i="44"/>
  <c r="G9" i="44"/>
  <c r="F9" i="44"/>
  <c r="E9" i="44"/>
  <c r="D9" i="44"/>
  <c r="C9" i="44"/>
  <c r="B9" i="44"/>
  <c r="H7" i="44"/>
  <c r="G7" i="44"/>
  <c r="F7" i="44"/>
  <c r="E7" i="44"/>
  <c r="D7" i="44"/>
  <c r="C7" i="44"/>
  <c r="B7" i="44"/>
  <c r="H5" i="44"/>
  <c r="G5" i="44"/>
  <c r="F5" i="44"/>
  <c r="E5" i="44"/>
  <c r="D5" i="44"/>
  <c r="C5" i="44"/>
  <c r="B5" i="44"/>
  <c r="H3" i="44"/>
  <c r="G3" i="44"/>
  <c r="F3" i="44"/>
  <c r="E3" i="44"/>
  <c r="D3" i="44"/>
  <c r="C3" i="44"/>
  <c r="B3" i="44"/>
  <c r="B1" i="44"/>
  <c r="C13" i="43"/>
  <c r="B13" i="43"/>
  <c r="H11" i="43"/>
  <c r="G11" i="43"/>
  <c r="F11" i="43"/>
  <c r="E11" i="43"/>
  <c r="D11" i="43"/>
  <c r="C11" i="43"/>
  <c r="B11" i="43"/>
  <c r="H9" i="43"/>
  <c r="G9" i="43"/>
  <c r="F9" i="43"/>
  <c r="E9" i="43"/>
  <c r="D9" i="43"/>
  <c r="C9" i="43"/>
  <c r="B9" i="43"/>
  <c r="H7" i="43"/>
  <c r="G7" i="43"/>
  <c r="F7" i="43"/>
  <c r="E7" i="43"/>
  <c r="D7" i="43"/>
  <c r="C7" i="43"/>
  <c r="B7" i="43"/>
  <c r="H5" i="43"/>
  <c r="G5" i="43"/>
  <c r="F5" i="43"/>
  <c r="E5" i="43"/>
  <c r="D5" i="43"/>
  <c r="C5" i="43"/>
  <c r="B5" i="43"/>
  <c r="H3" i="43"/>
  <c r="G3" i="43"/>
  <c r="F3" i="43"/>
  <c r="E3" i="43"/>
  <c r="D3" i="43"/>
  <c r="C3" i="43"/>
  <c r="B3" i="43"/>
  <c r="B1" i="43"/>
  <c r="C13" i="42"/>
  <c r="B13" i="42"/>
  <c r="H11" i="42"/>
  <c r="G11" i="42"/>
  <c r="F11" i="42"/>
  <c r="E11" i="42"/>
  <c r="D11" i="42"/>
  <c r="C11" i="42"/>
  <c r="B11" i="42"/>
  <c r="H9" i="42"/>
  <c r="G9" i="42"/>
  <c r="F9" i="42"/>
  <c r="E9" i="42"/>
  <c r="D9" i="42"/>
  <c r="C9" i="42"/>
  <c r="B9" i="42"/>
  <c r="H7" i="42"/>
  <c r="G7" i="42"/>
  <c r="F7" i="42"/>
  <c r="E7" i="42"/>
  <c r="D7" i="42"/>
  <c r="C7" i="42"/>
  <c r="B7" i="42"/>
  <c r="H5" i="42"/>
  <c r="G5" i="42"/>
  <c r="F5" i="42"/>
  <c r="E5" i="42"/>
  <c r="D5" i="42"/>
  <c r="C5" i="42"/>
  <c r="B5" i="42"/>
  <c r="H3" i="42"/>
  <c r="G3" i="42"/>
  <c r="F3" i="42"/>
  <c r="E3" i="42"/>
  <c r="D3" i="42"/>
  <c r="C3" i="42"/>
  <c r="B3" i="42"/>
  <c r="B1" i="42"/>
  <c r="C13" i="41"/>
  <c r="B13" i="41"/>
  <c r="H11" i="41"/>
  <c r="G11" i="41"/>
  <c r="F11" i="41"/>
  <c r="E11" i="41"/>
  <c r="D11" i="41"/>
  <c r="C11" i="41"/>
  <c r="B11" i="41"/>
  <c r="H9" i="41"/>
  <c r="G9" i="41"/>
  <c r="F9" i="41"/>
  <c r="E9" i="41"/>
  <c r="D9" i="41"/>
  <c r="C9" i="41"/>
  <c r="B9" i="41"/>
  <c r="H7" i="41"/>
  <c r="G7" i="41"/>
  <c r="F7" i="41"/>
  <c r="E7" i="41"/>
  <c r="D7" i="41"/>
  <c r="C7" i="41"/>
  <c r="B7" i="41"/>
  <c r="H5" i="41"/>
  <c r="G5" i="41"/>
  <c r="F5" i="41"/>
  <c r="E5" i="41"/>
  <c r="D5" i="41"/>
  <c r="C5" i="41"/>
  <c r="B5" i="41"/>
  <c r="H3" i="41"/>
  <c r="G3" i="41"/>
  <c r="F3" i="41"/>
  <c r="E3" i="41"/>
  <c r="D3" i="41"/>
  <c r="C3" i="41"/>
  <c r="B3" i="41"/>
  <c r="B1" i="41"/>
  <c r="C13" i="40"/>
  <c r="B13" i="40"/>
  <c r="H11" i="40"/>
  <c r="G11" i="40"/>
  <c r="F11" i="40"/>
  <c r="E11" i="40"/>
  <c r="D11" i="40"/>
  <c r="C11" i="40"/>
  <c r="B11" i="40"/>
  <c r="H9" i="40"/>
  <c r="G9" i="40"/>
  <c r="F9" i="40"/>
  <c r="E9" i="40"/>
  <c r="D9" i="40"/>
  <c r="C9" i="40"/>
  <c r="B9" i="40"/>
  <c r="H7" i="40"/>
  <c r="G7" i="40"/>
  <c r="F7" i="40"/>
  <c r="E7" i="40"/>
  <c r="D7" i="40"/>
  <c r="C7" i="40"/>
  <c r="B7" i="40"/>
  <c r="H5" i="40"/>
  <c r="G5" i="40"/>
  <c r="F5" i="40"/>
  <c r="E5" i="40"/>
  <c r="D5" i="40"/>
  <c r="C5" i="40"/>
  <c r="B5" i="40"/>
  <c r="H3" i="40"/>
  <c r="G3" i="40"/>
  <c r="F3" i="40"/>
  <c r="E3" i="40"/>
  <c r="D3" i="40"/>
  <c r="C3" i="40"/>
  <c r="B3" i="40"/>
  <c r="B1" i="40"/>
  <c r="C13" i="39"/>
  <c r="B13" i="39"/>
  <c r="H11" i="39"/>
  <c r="G11" i="39"/>
  <c r="F11" i="39"/>
  <c r="E11" i="39"/>
  <c r="D11" i="39"/>
  <c r="C11" i="39"/>
  <c r="B11" i="39"/>
  <c r="H9" i="39"/>
  <c r="G9" i="39"/>
  <c r="F9" i="39"/>
  <c r="E9" i="39"/>
  <c r="D9" i="39"/>
  <c r="C9" i="39"/>
  <c r="B9" i="39"/>
  <c r="H7" i="39"/>
  <c r="G7" i="39"/>
  <c r="F7" i="39"/>
  <c r="E7" i="39"/>
  <c r="D7" i="39"/>
  <c r="C7" i="39"/>
  <c r="B7" i="39"/>
  <c r="H5" i="39"/>
  <c r="G5" i="39"/>
  <c r="F5" i="39"/>
  <c r="E5" i="39"/>
  <c r="D5" i="39"/>
  <c r="C5" i="39"/>
  <c r="B5" i="39"/>
  <c r="H3" i="39"/>
  <c r="G3" i="39"/>
  <c r="F3" i="39"/>
  <c r="E3" i="39"/>
  <c r="D3" i="39"/>
  <c r="C3" i="39"/>
  <c r="B3" i="39"/>
  <c r="B1" i="39"/>
  <c r="C13" i="38"/>
  <c r="B13" i="38"/>
  <c r="H11" i="38"/>
  <c r="G11" i="38"/>
  <c r="F11" i="38"/>
  <c r="E11" i="38"/>
  <c r="D11" i="38"/>
  <c r="C11" i="38"/>
  <c r="B11" i="38"/>
  <c r="H9" i="38"/>
  <c r="G9" i="38"/>
  <c r="F9" i="38"/>
  <c r="E9" i="38"/>
  <c r="D9" i="38"/>
  <c r="C9" i="38"/>
  <c r="B9" i="38"/>
  <c r="H7" i="38"/>
  <c r="G7" i="38"/>
  <c r="F7" i="38"/>
  <c r="E7" i="38"/>
  <c r="D7" i="38"/>
  <c r="C7" i="38"/>
  <c r="B7" i="38"/>
  <c r="H5" i="38"/>
  <c r="G5" i="38"/>
  <c r="F5" i="38"/>
  <c r="E5" i="38"/>
  <c r="D5" i="38"/>
  <c r="C5" i="38"/>
  <c r="B5" i="38"/>
  <c r="H3" i="38"/>
  <c r="G3" i="38"/>
  <c r="F3" i="38"/>
  <c r="E3" i="38"/>
  <c r="D3" i="38"/>
  <c r="C3" i="38"/>
  <c r="B3" i="38"/>
  <c r="B1" i="38"/>
  <c r="C13" i="37"/>
  <c r="B13" i="37"/>
  <c r="H11" i="37"/>
  <c r="G11" i="37"/>
  <c r="F11" i="37"/>
  <c r="E11" i="37"/>
  <c r="D11" i="37"/>
  <c r="C11" i="37"/>
  <c r="B11" i="37"/>
  <c r="H9" i="37"/>
  <c r="G9" i="37"/>
  <c r="F9" i="37"/>
  <c r="E9" i="37"/>
  <c r="D9" i="37"/>
  <c r="C9" i="37"/>
  <c r="B9" i="37"/>
  <c r="H7" i="37"/>
  <c r="G7" i="37"/>
  <c r="F7" i="37"/>
  <c r="E7" i="37"/>
  <c r="D7" i="37"/>
  <c r="C7" i="37"/>
  <c r="B7" i="37"/>
  <c r="H5" i="37"/>
  <c r="G5" i="37"/>
  <c r="F5" i="37"/>
  <c r="E5" i="37"/>
  <c r="D5" i="37"/>
  <c r="C5" i="37"/>
  <c r="B5" i="37"/>
  <c r="H3" i="37"/>
  <c r="G3" i="37"/>
  <c r="F3" i="37"/>
  <c r="E3" i="37"/>
  <c r="D3" i="37"/>
  <c r="C3" i="37"/>
  <c r="B3" i="37"/>
  <c r="B1" i="37"/>
  <c r="C13" i="35"/>
  <c r="B13" i="35"/>
  <c r="H11" i="35"/>
  <c r="G11" i="35"/>
  <c r="F11" i="35"/>
  <c r="E11" i="35"/>
  <c r="D11" i="35"/>
  <c r="C11" i="35"/>
  <c r="B11" i="35"/>
  <c r="H9" i="35"/>
  <c r="G9" i="35"/>
  <c r="F9" i="35"/>
  <c r="E9" i="35"/>
  <c r="D9" i="35"/>
  <c r="C9" i="35"/>
  <c r="B9" i="35"/>
  <c r="H7" i="35"/>
  <c r="G7" i="35"/>
  <c r="F7" i="35"/>
  <c r="E7" i="35"/>
  <c r="D7" i="35"/>
  <c r="C7" i="35"/>
  <c r="B7" i="35"/>
  <c r="H5" i="35"/>
  <c r="G5" i="35"/>
  <c r="F5" i="35"/>
  <c r="E5" i="35"/>
  <c r="D5" i="35"/>
  <c r="C5" i="35"/>
  <c r="B5" i="35"/>
  <c r="H3" i="35"/>
  <c r="G3" i="35"/>
  <c r="F3" i="35"/>
  <c r="E3" i="35"/>
  <c r="D3" i="35"/>
  <c r="C3" i="35"/>
  <c r="B3" i="35"/>
  <c r="B1" i="35"/>
</calcChain>
</file>

<file path=xl/comments1.xml><?xml version="1.0" encoding="utf-8"?>
<comments xmlns="http://schemas.openxmlformats.org/spreadsheetml/2006/main">
  <authors>
    <author xml:space="preserve">   </author>
  </authors>
  <commentList>
    <comment ref="C4" authorId="0" shapeId="0">
      <text>
        <r>
          <rPr>
            <b/>
            <sz val="9"/>
            <color indexed="81"/>
            <rFont val="Geneva"/>
          </rPr>
          <t>Questo elenco popola le opzioni che vengono visualizzate nell'elenco popup relativo all'anno nel foglio Gen. Per aggiungere altri anni, iniziare a digitare nella cella immediatamente sotto l'ultima voce esitente. L'elenco si estenderà automaticamente.</t>
        </r>
      </text>
    </comment>
  </commentList>
</comments>
</file>

<file path=xl/sharedStrings.xml><?xml version="1.0" encoding="utf-8"?>
<sst xmlns="http://schemas.openxmlformats.org/spreadsheetml/2006/main" count="299" uniqueCount="131">
  <si>
    <t>Lunedì</t>
  </si>
  <si>
    <t>Martedì</t>
  </si>
  <si>
    <t>Mercoledì</t>
  </si>
  <si>
    <t>Giovedì</t>
  </si>
  <si>
    <t>Venerdì</t>
  </si>
  <si>
    <t>Sabato</t>
  </si>
  <si>
    <t>Domenica</t>
  </si>
  <si>
    <t>Note:</t>
  </si>
  <si>
    <t>Anno</t>
  </si>
  <si>
    <t xml:space="preserve"> </t>
  </si>
  <si>
    <t xml:space="preserve">  </t>
  </si>
  <si>
    <t>Gennaio 2019 - Aula C - LENTE  DIDATTICA</t>
  </si>
  <si>
    <t>Febbraio 2019 - Aula C - LENTE  DIDATTICA</t>
  </si>
  <si>
    <t>Marzo 2019 - Aula C - LENTE  DIDATTICA</t>
  </si>
  <si>
    <t>26 - 16.00 - 19.00</t>
  </si>
  <si>
    <t>7 - 16.00 - 19.00</t>
  </si>
  <si>
    <t>21 - 16.00 - 19.00</t>
  </si>
  <si>
    <t>Maggio 2019 - Aula C - LENTE  DIDATTICA</t>
  </si>
  <si>
    <t>Aprile 2019 - Aula C - LENTE  DIDATTICA</t>
  </si>
  <si>
    <t>8 - 16.00 - 19.00</t>
  </si>
  <si>
    <t>15 - 16.00 - 19.00</t>
  </si>
  <si>
    <t>22 - 16.00 - 19.00</t>
  </si>
  <si>
    <t>29 - 16.00 - 19.00</t>
  </si>
  <si>
    <t>Giugno 2019 - Aula C - LENTE  DIDATTICA</t>
  </si>
  <si>
    <t>Novembre 2018- Aula B - Lente Didattica</t>
  </si>
  <si>
    <t>Dicembre 2018 - AULA B - LENTE DIDATTICA</t>
  </si>
  <si>
    <t>24 - 15.00</t>
  </si>
  <si>
    <t>04 - 15.00</t>
  </si>
  <si>
    <t>11 - 15.00</t>
  </si>
  <si>
    <t>18 - 15.00</t>
  </si>
  <si>
    <t>(16.00-17.30) C.Mozzini: "M.tromboembolica e aterosclerosi: meccanismi comuni emergenti"</t>
  </si>
  <si>
    <t>(16.00-17.30) P.Minuz: "Linee guida per ipertensione arteriosa"</t>
  </si>
  <si>
    <t>(16.00-17.30) A.Dalbeni: "Insufficienza renale acuta nel pz. Cirrotico"</t>
  </si>
  <si>
    <t>Internal Medicine: "Il rapporto tra medico e paziente" Prof. Luigi Pagliaro</t>
  </si>
  <si>
    <t>5 - 14.00 - 15.30 Aula C Lente Didattica</t>
  </si>
  <si>
    <t>14 - 15.00 - 19.00 - 
Auletta Med.Int.C 6° piano</t>
  </si>
  <si>
    <t>28 - 15.00 - 17.30</t>
  </si>
  <si>
    <t>5 - 15.00 - 17.30</t>
  </si>
  <si>
    <t>12 - 15.00 - 17.30</t>
  </si>
  <si>
    <t>(15.00-16.00)Caso Clinico (16.00-17.30)A.Dalbeni: "Commorbilità internistiche nel pz. Cirrotico"</t>
  </si>
  <si>
    <t>19 - 15.00 - 17.30</t>
  </si>
  <si>
    <t xml:space="preserve">(15.00-16.00) Caso Clinico (16.00-17.30) L.Fondrieschi: "La Sincope: Aspetti clinici" </t>
  </si>
  <si>
    <t>(15.00-16.00) Caso clinico   (16.00-17.30) L.Fondrieschi e F. Morandi: "La Sincope: Aspetti diagnostici"</t>
  </si>
  <si>
    <t>Simposio Prof. Zamboni</t>
  </si>
  <si>
    <t>Simposio Prof. Ferrari</t>
  </si>
  <si>
    <t>9 - 15.00-17.30</t>
  </si>
  <si>
    <t>16 - 15.00-17.30</t>
  </si>
  <si>
    <t>23 - 15.00-17.30</t>
  </si>
  <si>
    <t>30 - 15.00-17.30</t>
  </si>
  <si>
    <t>6 - 15.00-19.00</t>
  </si>
  <si>
    <t>13 - 15.00-19.00</t>
  </si>
  <si>
    <t>20 - 15.00-19.00</t>
  </si>
  <si>
    <t xml:space="preserve">  27 - 15.00-19.00</t>
  </si>
  <si>
    <t>(15.00- 16.00) Caso Clinico (16.00-19.00)E.Bonora: "Endocrinologia"</t>
  </si>
  <si>
    <t>5 - 15.00 -19.00</t>
  </si>
  <si>
    <t>19 - 16.00 - 18.30</t>
  </si>
  <si>
    <t xml:space="preserve">12 - 16-00 - 18.30 </t>
  </si>
  <si>
    <t>26 - 16.00 - 18.30</t>
  </si>
  <si>
    <t>16 - 17.00- 18.30</t>
  </si>
  <si>
    <t>23 - 17.00 18.30</t>
  </si>
  <si>
    <t>27 - 15.00-19.00</t>
  </si>
  <si>
    <t>3 - 15.00 - 19.00</t>
  </si>
  <si>
    <t>17 - 15.00 - 19.00</t>
  </si>
  <si>
    <t>24 - 15.00 - 19.00</t>
  </si>
  <si>
    <t>(15.00-16.00) Caso clinico  (16.00-17.30) P.Minuz "Linee guida per Ipertensione arteriosa"</t>
  </si>
  <si>
    <t>(15.00-16.00) Caso clinico  (16.00-17.30) E. Tinazzi: "Farmaci biotecnologici: luci ed ombre"</t>
  </si>
  <si>
    <t>(15.00-16.00) Caso clinico  (16.00-17.30) C.Fava "m. Cardiovascolari in gravidanza"</t>
  </si>
  <si>
    <t>(15.00-16.00) Caso clinico  (16.00-17.30) A.Fratta-Pasini:                               "Nuove linee guida per il trattamento delle dislipidemie"</t>
  </si>
  <si>
    <t>(15.00-16.00) Caso clinico  (16.00-17.30) Pighi: "Cardiologia"</t>
  </si>
  <si>
    <t>(15.00-16.00) Caso clinico  (16.00-17.30) E.Tinazzi: "Approccio diagnostico terapeutico al dolore mialgico"</t>
  </si>
  <si>
    <t>E.Tacconelli (Elda Righi): "Malattie Infettive"</t>
  </si>
  <si>
    <t>Aula F. Ist.Biol. G.Constantin:"La migrazione e l'attivazione dei leucociti durante le malattie infiammatorie croniche: aspetti patogenetici e terapeutici"</t>
  </si>
  <si>
    <t>Aula C Ist.Biol.        
C.Laudanna: "Traffico leucocitario"</t>
  </si>
  <si>
    <t>Aula F  Ist.   Biologici       
 C.Sorio: "Organoidi intestinali e medicina personalizzata in Fibrosi Cistica"</t>
  </si>
  <si>
    <t>Aula F. Ist.
Biologici             
M.Cassatella: "TBD"</t>
  </si>
  <si>
    <t>Aula E Ist.  Biologici
F.Bazzoni: "miRNA in physiologic and pathologic immune response"</t>
  </si>
  <si>
    <t>Aula E . Ist.Biologicci       
S.Dusi: "Le cellule dendritiche: nuovi approcci classificativi e possibili utilizzi in medicina"</t>
  </si>
  <si>
    <t>15 - 13.00-19.10</t>
  </si>
  <si>
    <t>Aula Magna "G.De Sandre" 
N.Martinelli: "Non la solita trombosi.. Non le solite terapie anticoagulanti"</t>
  </si>
  <si>
    <t>07 - ore 14.00</t>
  </si>
  <si>
    <t>Aula R.Vecchioni:
"Verso l'accreditamento: appropriatezza ed algoritmi diagnostici nel paziente con connettivopatia autoimmune"</t>
  </si>
  <si>
    <t>+</t>
  </si>
  <si>
    <t>(15.00-16.00) Caso clinico  (16.00-17.30) M.Pighi: "Argomenti di Cardiologia"</t>
  </si>
  <si>
    <t>(15.00-16.00) Caso clinico (16.00-17.30)M.Prior  "Clinica e trattamento dell'arteriopatia ostruttiva arti inferiori"</t>
  </si>
  <si>
    <t>(15.00-16.00) Caso clinico (16.00-17.30) D.Sacerdoti "Argomenti di Epatologia"</t>
  </si>
  <si>
    <t xml:space="preserve">(15.00-16.00) Caso clinico (16.00-17.30)S.De Marchi  e A.Contro "Diagnosi dell'arteriopatia periferica" </t>
  </si>
  <si>
    <t xml:space="preserve">28 - 16.00 </t>
  </si>
  <si>
    <t>25 - 14.00</t>
  </si>
  <si>
    <t xml:space="preserve">(16.00-17.30) F.Bertoldo
</t>
  </si>
  <si>
    <t>(15.00-16.00) Caso clinico  (16.00-17.30) W.Spagnolli:           "Modelli di gestione dei Reperti medici internistici"</t>
  </si>
  <si>
    <t>(15.00-16.00) Caso clinico  (16.00-17.30) E.Tinazzi"Farmaci biotecnologici: luci ed ombre"</t>
  </si>
  <si>
    <t>22 - 14.30</t>
  </si>
  <si>
    <t>Aula1 Lente Didattica M.Cicoira: "Scompenso cardiaco cronico ed esercizio fisico"</t>
  </si>
  <si>
    <t>15 - 14.30</t>
  </si>
  <si>
    <t>Aula 1 Lente Didattica P. Moghetti e C Negri:"L'Esercizio fisico nelle malattie metaboliche"</t>
  </si>
  <si>
    <t>5 - 14.30</t>
  </si>
  <si>
    <t>Aula G Lente Didattica M.Zamboni, A. Rossi e F. Bordin: "Esercizio e Nutrizione nell'anziano sovrappeso- 1"</t>
  </si>
  <si>
    <t>Aula G Lente Didattica M.Zamboni, L.Dalle Carbonare e G. Dorelli: "Esercizio e Nutrizione nell'anziano Sovrappeso - "</t>
  </si>
  <si>
    <t>11 - 14.30-16.00</t>
  </si>
  <si>
    <t>Internal Medicine University S.Minisola: "Il pz. anziano con frattura: un'emergenza internistica"</t>
  </si>
  <si>
    <t>1 - 14.30 - 16.00</t>
  </si>
  <si>
    <t>Aula B -Internal Medicine University F.Perticone: "Il rischio cardio-metabolico nel pz. Con BPCO</t>
  </si>
  <si>
    <t>Internal Medicine University R.Pontremoli: "Il rene nell'ipertensione arteriosa: vittima e colpevole"</t>
  </si>
  <si>
    <t>15 - 14.30 -16.00</t>
  </si>
  <si>
    <t>Internal Medicine University F.Purrello: "La gestione della dislipidemia nel pz. Diabetico: efficacia e sicurezza"</t>
  </si>
  <si>
    <t>6 - 14.30 - 16.00</t>
  </si>
  <si>
    <t>10 - 14.30 - 16.00</t>
  </si>
  <si>
    <t>Internal Medicine University W.Ageno: "Il trattamento del tromboembolismo nel pz. Internistico"</t>
  </si>
  <si>
    <t xml:space="preserve"> (14.00-16.00) E.Bonora: "Endocrinologia"(16.00-17.00) Caso clinico </t>
  </si>
  <si>
    <t xml:space="preserve">1° Congresso Nazionale Accademia di Geriatria Policlinico G.B. Rossi </t>
  </si>
  <si>
    <t>17 - 9.30 - 17,45</t>
  </si>
  <si>
    <t>24 - 9.30 - 17,45</t>
  </si>
  <si>
    <t>25 - 9.30 - 13.45</t>
  </si>
  <si>
    <t>21 - 16.30</t>
  </si>
  <si>
    <t>Aula B Lente Didattica U.Moretti: "Le reazioni avverse da farmaci e il sistema di segnalazione"</t>
  </si>
  <si>
    <t>26 - 16.30</t>
  </si>
  <si>
    <t>Aula Magna "G.De Sandre" L.Cuzzolin: "L'uso off-label dei farmaci"</t>
  </si>
  <si>
    <t xml:space="preserve">(15.00-16.30) P.Minuz: "Trattamento con farmaci antipiastrinici"                           </t>
  </si>
  <si>
    <t xml:space="preserve">(15.00-16.00) Caso clinico (16.00-17.30) G.Zaza "Argomenti di nefrologia" </t>
  </si>
  <si>
    <t>28 - 16.00 - 17.00</t>
  </si>
  <si>
    <t>Aula C Lente Didattica  V. Marafioti: "Corso E.C.G. di base"</t>
  </si>
  <si>
    <t>Aula C Lente Didattica   V. Marafioti: "E.C.G. nel flutter e fibrillazione atriale"</t>
  </si>
  <si>
    <t>18 - 16.00 - 17.00</t>
  </si>
  <si>
    <t>(16.00-17.30)G.Tassinari: "Fisiologia del dolore"
(17.30-19.10) V.Marafioti: "Corso E.C.G. di base"</t>
  </si>
  <si>
    <t>(15.00-16.00) Caso clinico  (16.00-17.30) F.Pizzolo:    "Iperaldosteronismi primitivo"              (17.30-19.10) V.Marafioti: "Corso E.C.G. di base"</t>
  </si>
  <si>
    <t>(16.00-17.30)G.Tassinari:
"Controllo fisiologico pressione arteriosa"         (17.30-19.10) V.Marafioti: "Corso E.C.G. di base"</t>
  </si>
  <si>
    <t>14 - 16.00 - 17.40</t>
  </si>
  <si>
    <t>Aula B Lente Didattica         V.Marafioti: " QT Interval long, short, o just correct?"</t>
  </si>
  <si>
    <t>Settembre 2019 - Aula C - LENTE  DIDATTICA</t>
  </si>
  <si>
    <t>(16.00-17.00) V.Marafioti: Il Dilemma del QRS largo nella diagnosi della Tachicardia ventricolare</t>
  </si>
  <si>
    <t>(15.00-16.00) Caso clinico (16.00-17.30) D.Sacerdoti "Argomenti di Epatologia" (17.30 - 18.30)                                         V.Marafioti: "E.C.G. nello stemi"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</si>
</sst>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mmmm\ yyyy"/>
    <numFmt numFmtId="166" formatCode="d"/>
  </numFmts>
  <fonts count="21">
    <font>
      <sz val="11"/>
      <name val="Century Gothic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1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b/>
      <sz val="28"/>
      <color theme="1" tint="0.34998626667073579"/>
      <name val="Century Gothic"/>
      <family val="2"/>
      <scheme val="minor"/>
    </font>
    <font>
      <b/>
      <sz val="9"/>
      <color indexed="81"/>
      <name val="Geneva"/>
    </font>
    <font>
      <sz val="10"/>
      <color indexed="63"/>
      <name val="Century Gothic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2"/>
    </font>
    <font>
      <b/>
      <sz val="11"/>
      <color indexed="9"/>
      <name val="Century Gothic"/>
      <family val="2"/>
    </font>
    <font>
      <sz val="8"/>
      <name val="Comic Sans MS"/>
      <family val="4"/>
    </font>
    <font>
      <sz val="8"/>
      <color indexed="63"/>
      <name val="Comic Sans MS"/>
      <family val="4"/>
    </font>
    <font>
      <b/>
      <sz val="28"/>
      <color theme="1" tint="0.34998626667073579"/>
      <name val="Comic Sans MS"/>
      <family val="4"/>
    </font>
    <font>
      <b/>
      <sz val="8"/>
      <name val="Comic Sans MS"/>
      <family val="4"/>
    </font>
    <font>
      <b/>
      <sz val="8"/>
      <color indexed="63"/>
      <name val="Comic Sans MS"/>
      <family val="4"/>
    </font>
    <font>
      <b/>
      <sz val="20"/>
      <color theme="1" tint="0.34998626667073579"/>
      <name val="Comic Sans MS"/>
      <family val="4"/>
    </font>
    <font>
      <b/>
      <sz val="10"/>
      <name val="Century Gothic"/>
      <family val="2"/>
      <scheme val="minor"/>
    </font>
    <font>
      <b/>
      <sz val="11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7"/>
      </right>
      <top/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9" fillId="3" borderId="0" applyNumberFormat="0" applyBorder="0" applyAlignment="0" applyProtection="0"/>
    <xf numFmtId="0" fontId="7" fillId="0" borderId="0" applyNumberFormat="0" applyFill="0" applyAlignment="0" applyProtection="0"/>
    <xf numFmtId="0" fontId="5" fillId="4" borderId="1" applyNumberFormat="0" applyAlignment="0" applyProtection="0"/>
    <xf numFmtId="0" fontId="6" fillId="5" borderId="2" applyNumberFormat="0" applyProtection="0">
      <alignment vertical="center"/>
    </xf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0" xfId="0" applyFill="1"/>
    <xf numFmtId="166" fontId="0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4" borderId="3" xfId="3" applyBorder="1" applyAlignment="1">
      <alignment horizontal="center" vertical="center"/>
    </xf>
    <xf numFmtId="0" fontId="5" fillId="4" borderId="4" xfId="3" applyBorder="1" applyAlignment="1">
      <alignment horizontal="center" vertical="center"/>
    </xf>
    <xf numFmtId="0" fontId="5" fillId="4" borderId="5" xfId="3" applyBorder="1" applyAlignment="1">
      <alignment horizontal="center" vertical="center"/>
    </xf>
    <xf numFmtId="166" fontId="0" fillId="0" borderId="6" xfId="0" applyNumberFormat="1" applyFont="1" applyFill="1" applyBorder="1" applyAlignment="1">
      <alignment horizontal="left" vertical="center" wrapText="1" indent="1"/>
    </xf>
    <xf numFmtId="166" fontId="0" fillId="0" borderId="7" xfId="0" applyNumberFormat="1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9" fillId="3" borderId="1" xfId="1" applyBorder="1" applyAlignment="1">
      <alignment horizontal="left" vertical="center" wrapText="1" indent="1"/>
    </xf>
    <xf numFmtId="0" fontId="9" fillId="3" borderId="7" xfId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5" fillId="4" borderId="17" xfId="3" applyBorder="1" applyAlignment="1">
      <alignment horizontal="center" vertical="center"/>
    </xf>
    <xf numFmtId="166" fontId="0" fillId="0" borderId="17" xfId="0" applyNumberFormat="1" applyFont="1" applyFill="1" applyBorder="1" applyAlignment="1">
      <alignment horizontal="left" vertical="center" wrapText="1" indent="1"/>
    </xf>
    <xf numFmtId="0" fontId="13" fillId="0" borderId="17" xfId="0" applyFont="1" applyFill="1" applyBorder="1" applyAlignment="1">
      <alignment horizontal="left" vertical="center" wrapText="1" indent="1"/>
    </xf>
    <xf numFmtId="0" fontId="13" fillId="2" borderId="17" xfId="0" applyFont="1" applyFill="1" applyBorder="1" applyAlignment="1">
      <alignment horizontal="left" vertical="center" wrapText="1" indent="1"/>
    </xf>
    <xf numFmtId="0" fontId="13" fillId="2" borderId="17" xfId="0" applyFont="1" applyFill="1" applyBorder="1" applyAlignment="1">
      <alignment vertical="top" wrapText="1"/>
    </xf>
    <xf numFmtId="0" fontId="14" fillId="3" borderId="17" xfId="1" applyFont="1" applyBorder="1" applyAlignment="1">
      <alignment horizontal="left" vertical="center" wrapText="1" indent="1"/>
    </xf>
    <xf numFmtId="0" fontId="14" fillId="3" borderId="17" xfId="1" applyFont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0" fillId="0" borderId="17" xfId="0" applyBorder="1"/>
    <xf numFmtId="0" fontId="13" fillId="2" borderId="17" xfId="0" applyFont="1" applyFill="1" applyBorder="1" applyAlignment="1">
      <alignment vertical="center" wrapText="1"/>
    </xf>
    <xf numFmtId="166" fontId="16" fillId="0" borderId="17" xfId="0" applyNumberFormat="1" applyFont="1" applyFill="1" applyBorder="1" applyAlignment="1">
      <alignment horizontal="left" vertical="center" wrapText="1" indent="1"/>
    </xf>
    <xf numFmtId="0" fontId="17" fillId="3" borderId="17" xfId="1" applyFont="1" applyBorder="1" applyAlignment="1">
      <alignment horizontal="left" vertical="center" wrapText="1" indent="1"/>
    </xf>
    <xf numFmtId="0" fontId="14" fillId="0" borderId="17" xfId="1" applyFont="1" applyFill="1" applyBorder="1" applyAlignment="1">
      <alignment horizontal="left" vertical="center" wrapText="1" indent="1"/>
    </xf>
    <xf numFmtId="0" fontId="13" fillId="0" borderId="17" xfId="0" applyFont="1" applyFill="1" applyBorder="1" applyAlignment="1">
      <alignment horizontal="left" vertical="top" wrapText="1"/>
    </xf>
    <xf numFmtId="166" fontId="16" fillId="0" borderId="17" xfId="0" applyNumberFormat="1" applyFont="1" applyFill="1" applyBorder="1" applyAlignment="1">
      <alignment horizontal="left" vertical="top" wrapText="1"/>
    </xf>
    <xf numFmtId="0" fontId="13" fillId="0" borderId="17" xfId="0" applyFont="1" applyFill="1" applyBorder="1" applyAlignment="1">
      <alignment horizontal="left" vertical="top" wrapText="1" indent="1"/>
    </xf>
    <xf numFmtId="0" fontId="13" fillId="6" borderId="17" xfId="0" applyFont="1" applyFill="1" applyBorder="1" applyAlignment="1">
      <alignment horizontal="left" vertical="top" wrapText="1"/>
    </xf>
    <xf numFmtId="0" fontId="13" fillId="6" borderId="17" xfId="0" applyFont="1" applyFill="1" applyBorder="1" applyAlignment="1">
      <alignment horizontal="left" vertical="top" wrapText="1" indent="1"/>
    </xf>
    <xf numFmtId="166" fontId="16" fillId="0" borderId="17" xfId="0" applyNumberFormat="1" applyFont="1" applyFill="1" applyBorder="1" applyAlignment="1">
      <alignment horizontal="left" vertical="top" wrapText="1" indent="1"/>
    </xf>
    <xf numFmtId="0" fontId="13" fillId="7" borderId="17" xfId="0" applyFont="1" applyFill="1" applyBorder="1" applyAlignment="1">
      <alignment horizontal="left" vertical="top" wrapText="1"/>
    </xf>
    <xf numFmtId="0" fontId="14" fillId="7" borderId="17" xfId="1" applyFont="1" applyFill="1" applyBorder="1" applyAlignment="1">
      <alignment horizontal="left" vertical="center" wrapText="1" indent="1"/>
    </xf>
    <xf numFmtId="166" fontId="16" fillId="0" borderId="21" xfId="0" applyNumberFormat="1" applyFont="1" applyFill="1" applyBorder="1" applyAlignment="1">
      <alignment horizontal="left" vertical="center" wrapText="1" indent="1"/>
    </xf>
    <xf numFmtId="0" fontId="16" fillId="0" borderId="17" xfId="0" applyFont="1" applyBorder="1" applyAlignment="1">
      <alignment vertical="top" wrapText="1"/>
    </xf>
    <xf numFmtId="0" fontId="16" fillId="0" borderId="17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vertical="top" wrapText="1"/>
    </xf>
    <xf numFmtId="0" fontId="0" fillId="0" borderId="17" xfId="0" applyBorder="1" applyAlignment="1"/>
    <xf numFmtId="0" fontId="0" fillId="0" borderId="17" xfId="0" applyBorder="1" applyAlignment="1">
      <alignment horizontal="left" vertical="center" wrapText="1"/>
    </xf>
    <xf numFmtId="0" fontId="17" fillId="7" borderId="17" xfId="1" applyFont="1" applyFill="1" applyBorder="1" applyAlignment="1">
      <alignment horizontal="left" vertical="center" wrapText="1" indent="1"/>
    </xf>
    <xf numFmtId="0" fontId="13" fillId="0" borderId="17" xfId="0" applyFont="1" applyFill="1" applyBorder="1" applyAlignment="1">
      <alignment wrapText="1"/>
    </xf>
    <xf numFmtId="0" fontId="16" fillId="0" borderId="17" xfId="0" applyFont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top" wrapText="1" indent="1"/>
    </xf>
    <xf numFmtId="0" fontId="17" fillId="0" borderId="17" xfId="1" applyFont="1" applyFill="1" applyBorder="1" applyAlignment="1">
      <alignment vertical="top" wrapText="1"/>
    </xf>
    <xf numFmtId="0" fontId="13" fillId="7" borderId="17" xfId="0" applyFont="1" applyFill="1" applyBorder="1" applyAlignment="1">
      <alignment horizontal="left" vertical="top" wrapText="1" indent="1"/>
    </xf>
    <xf numFmtId="166" fontId="16" fillId="7" borderId="17" xfId="0" applyNumberFormat="1" applyFont="1" applyFill="1" applyBorder="1" applyAlignment="1">
      <alignment horizontal="left" vertical="center" wrapText="1" indent="1"/>
    </xf>
    <xf numFmtId="0" fontId="16" fillId="2" borderId="17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16" fillId="2" borderId="18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 indent="1"/>
    </xf>
    <xf numFmtId="0" fontId="16" fillId="7" borderId="17" xfId="0" applyFont="1" applyFill="1" applyBorder="1" applyAlignment="1">
      <alignment horizontal="left" vertical="top" wrapText="1" indent="1"/>
    </xf>
    <xf numFmtId="0" fontId="16" fillId="7" borderId="17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165" fontId="18" fillId="2" borderId="17" xfId="2" applyNumberFormat="1" applyFont="1" applyFill="1" applyBorder="1" applyAlignment="1">
      <alignment horizontal="center" vertical="center"/>
    </xf>
    <xf numFmtId="166" fontId="12" fillId="4" borderId="18" xfId="3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5" fontId="15" fillId="2" borderId="17" xfId="2" applyNumberFormat="1" applyFont="1" applyFill="1" applyBorder="1" applyAlignment="1">
      <alignment horizontal="center" vertic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17" xfId="0" applyBorder="1" applyAlignment="1"/>
    <xf numFmtId="0" fontId="4" fillId="0" borderId="18" xfId="0" applyFont="1" applyFill="1" applyBorder="1" applyAlignment="1">
      <alignment horizontal="left" vertical="center" wrapText="1" indent="1"/>
    </xf>
    <xf numFmtId="0" fontId="19" fillId="0" borderId="18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164" fontId="12" fillId="4" borderId="18" xfId="3" applyNumberFormat="1" applyFont="1" applyBorder="1" applyAlignment="1">
      <alignment horizontal="left" vertical="center"/>
    </xf>
    <xf numFmtId="164" fontId="0" fillId="0" borderId="19" xfId="0" applyNumberFormat="1" applyBorder="1" applyAlignment="1">
      <alignment horizontal="left" vertical="center"/>
    </xf>
    <xf numFmtId="164" fontId="0" fillId="0" borderId="20" xfId="0" applyNumberFormat="1" applyBorder="1" applyAlignment="1">
      <alignment horizontal="left" vertical="center"/>
    </xf>
    <xf numFmtId="166" fontId="16" fillId="0" borderId="18" xfId="0" applyNumberFormat="1" applyFont="1" applyFill="1" applyBorder="1" applyAlignment="1">
      <alignment horizontal="left" vertical="center" wrapText="1" indent="1"/>
    </xf>
    <xf numFmtId="165" fontId="12" fillId="4" borderId="18" xfId="3" applyNumberFormat="1" applyFont="1" applyBorder="1" applyAlignment="1">
      <alignment horizontal="left" vertical="center" wrapText="1"/>
    </xf>
    <xf numFmtId="165" fontId="0" fillId="0" borderId="19" xfId="0" applyNumberFormat="1" applyBorder="1" applyAlignment="1">
      <alignment horizontal="left" vertical="center" wrapText="1"/>
    </xf>
    <xf numFmtId="165" fontId="0" fillId="0" borderId="20" xfId="0" applyNumberFormat="1" applyBorder="1" applyAlignment="1">
      <alignment horizontal="left" vertical="center" wrapText="1"/>
    </xf>
    <xf numFmtId="165" fontId="7" fillId="2" borderId="0" xfId="2" applyNumberFormat="1" applyFill="1" applyAlignment="1">
      <alignment horizontal="center" vertical="center"/>
    </xf>
    <xf numFmtId="0" fontId="5" fillId="4" borderId="12" xfId="3" applyBorder="1" applyAlignment="1">
      <alignment horizontal="left" vertical="center" wrapText="1"/>
    </xf>
    <xf numFmtId="0" fontId="5" fillId="4" borderId="13" xfId="3" applyBorder="1" applyAlignment="1">
      <alignment horizontal="left" vertical="center" wrapText="1"/>
    </xf>
    <xf numFmtId="0" fontId="5" fillId="4" borderId="14" xfId="3" applyBorder="1" applyAlignment="1">
      <alignment horizontal="left" vertical="center" wrapText="1"/>
    </xf>
    <xf numFmtId="166" fontId="12" fillId="4" borderId="15" xfId="3" applyNumberFormat="1" applyFont="1" applyBorder="1" applyAlignment="1">
      <alignment horizontal="left" vertical="center" wrapText="1"/>
    </xf>
    <xf numFmtId="166" fontId="11" fillId="4" borderId="15" xfId="3" applyNumberFormat="1" applyFont="1" applyBorder="1" applyAlignment="1">
      <alignment horizontal="left" vertical="center" wrapText="1"/>
    </xf>
    <xf numFmtId="166" fontId="11" fillId="4" borderId="16" xfId="3" applyNumberFormat="1" applyFont="1" applyBorder="1" applyAlignment="1">
      <alignment horizontal="left" vertical="center" wrapText="1"/>
    </xf>
    <xf numFmtId="0" fontId="5" fillId="4" borderId="10" xfId="3" applyBorder="1" applyAlignment="1">
      <alignment horizontal="center" vertical="center" wrapText="1"/>
    </xf>
    <xf numFmtId="0" fontId="5" fillId="4" borderId="9" xfId="3" applyBorder="1" applyAlignment="1">
      <alignment horizontal="center" vertical="center" wrapText="1"/>
    </xf>
    <xf numFmtId="0" fontId="5" fillId="4" borderId="11" xfId="3" applyBorder="1" applyAlignment="1">
      <alignment horizontal="center" vertical="center" wrapText="1"/>
    </xf>
  </cellXfs>
  <cellStyles count="5">
    <cellStyle name="40% - Colore 1" xfId="1" builtinId="31" customBuiltin="1"/>
    <cellStyle name="Colore 1" xfId="3" builtinId="29" customBuiltin="1"/>
    <cellStyle name="Colore 5" xfId="4" builtinId="45" customBuiltin="1"/>
    <cellStyle name="Normale" xfId="0" builtinId="0" customBuiltin="1"/>
    <cellStyle name="Titolo 1" xfId="2" builtinId="1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1028700</xdr:colOff>
      <xdr:row>44</xdr:row>
      <xdr:rowOff>704850</xdr:rowOff>
    </xdr:from>
    <xdr:to>
      <xdr:col>27</xdr:col>
      <xdr:colOff>171450</xdr:colOff>
      <xdr:row>64</xdr:row>
      <xdr:rowOff>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53875" y="26546175"/>
          <a:ext cx="12192000" cy="9144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1" name="YearLookup" displayName="YearLookup" ref="A1:A12" totalsRowShown="0">
  <autoFilter ref="A1:A12"/>
  <tableColumns count="1">
    <tableColumn id="1" name="Anno"/>
  </tableColumns>
  <tableStyleInfo name="TableStyleLight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ecary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Calenda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Apothecary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49"/>
  <sheetViews>
    <sheetView showGridLines="0" tabSelected="1" topLeftCell="A112" workbookViewId="0">
      <selection activeCell="D123" sqref="D123"/>
    </sheetView>
  </sheetViews>
  <sheetFormatPr defaultColWidth="8.75" defaultRowHeight="16.5"/>
  <cols>
    <col min="1" max="1" width="2.375" style="1" customWidth="1"/>
    <col min="2" max="2" width="19.375" customWidth="1"/>
    <col min="3" max="3" width="17.625" customWidth="1"/>
    <col min="4" max="4" width="20.375" customWidth="1"/>
    <col min="5" max="5" width="18.75" customWidth="1"/>
    <col min="6" max="6" width="19.875" customWidth="1"/>
    <col min="7" max="7" width="17.625" customWidth="1"/>
    <col min="8" max="8" width="19.125" customWidth="1"/>
    <col min="10" max="11" width="15.625" customWidth="1"/>
  </cols>
  <sheetData>
    <row r="4" spans="2:8" ht="53.25" customHeight="1">
      <c r="B4" s="64" t="s">
        <v>24</v>
      </c>
      <c r="C4" s="64"/>
      <c r="D4" s="64"/>
      <c r="E4" s="64"/>
      <c r="F4" s="64"/>
      <c r="G4" s="64"/>
      <c r="H4" s="64"/>
    </row>
    <row r="5" spans="2:8"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</row>
    <row r="6" spans="2:8">
      <c r="B6" s="21"/>
      <c r="C6" s="34"/>
      <c r="D6" s="34"/>
      <c r="E6" s="30">
        <v>1</v>
      </c>
      <c r="F6" s="30">
        <v>2</v>
      </c>
      <c r="G6" s="34">
        <v>3</v>
      </c>
      <c r="H6" s="30">
        <v>4</v>
      </c>
    </row>
    <row r="7" spans="2:8" ht="71.25" customHeight="1">
      <c r="B7" s="22"/>
      <c r="C7" s="42"/>
      <c r="D7" s="53"/>
      <c r="E7" s="37"/>
      <c r="F7" s="39"/>
      <c r="G7" s="37"/>
      <c r="H7" s="36"/>
    </row>
    <row r="8" spans="2:8" ht="26.25" customHeight="1">
      <c r="B8" s="38" t="s">
        <v>34</v>
      </c>
      <c r="C8" s="34">
        <v>6</v>
      </c>
      <c r="D8" s="34" t="s">
        <v>15</v>
      </c>
      <c r="E8" s="34">
        <v>8</v>
      </c>
      <c r="F8" s="34">
        <v>9</v>
      </c>
      <c r="G8" s="38">
        <v>10</v>
      </c>
      <c r="H8" s="34">
        <v>11</v>
      </c>
    </row>
    <row r="9" spans="2:8" ht="60" customHeight="1">
      <c r="B9" s="60" t="s">
        <v>33</v>
      </c>
      <c r="C9" s="33"/>
      <c r="D9" s="42" t="s">
        <v>30</v>
      </c>
      <c r="E9" s="44"/>
      <c r="F9" s="33"/>
      <c r="G9" s="37"/>
      <c r="H9" s="36"/>
    </row>
    <row r="10" spans="2:8" ht="31.5" customHeight="1">
      <c r="B10" s="30">
        <v>12</v>
      </c>
      <c r="C10" s="34">
        <v>13</v>
      </c>
      <c r="D10" s="59" t="s">
        <v>35</v>
      </c>
      <c r="E10" s="34">
        <v>15</v>
      </c>
      <c r="F10" s="34">
        <v>16</v>
      </c>
      <c r="G10" s="38">
        <v>17</v>
      </c>
      <c r="H10" s="34">
        <v>18</v>
      </c>
    </row>
    <row r="11" spans="2:8" ht="61.5" customHeight="1">
      <c r="B11" s="27"/>
      <c r="C11" s="49"/>
      <c r="D11" s="44" t="s">
        <v>31</v>
      </c>
      <c r="E11" s="44"/>
      <c r="F11" s="33"/>
      <c r="G11" s="37"/>
      <c r="H11" s="36"/>
    </row>
    <row r="12" spans="2:8">
      <c r="B12" s="30">
        <v>19</v>
      </c>
      <c r="C12" s="34">
        <v>20</v>
      </c>
      <c r="D12" s="34" t="s">
        <v>16</v>
      </c>
      <c r="E12" s="34">
        <v>22</v>
      </c>
      <c r="F12" s="34">
        <v>23</v>
      </c>
      <c r="G12" s="38">
        <v>24</v>
      </c>
      <c r="H12" s="34">
        <v>25</v>
      </c>
    </row>
    <row r="13" spans="2:8" ht="60" customHeight="1">
      <c r="B13" s="22"/>
      <c r="C13" s="27"/>
      <c r="D13" s="42" t="s">
        <v>32</v>
      </c>
      <c r="E13" s="33"/>
      <c r="F13" s="43"/>
      <c r="G13" s="37"/>
      <c r="H13" s="36"/>
    </row>
    <row r="14" spans="2:8">
      <c r="B14" s="30">
        <v>26</v>
      </c>
      <c r="C14" s="34">
        <v>27</v>
      </c>
      <c r="D14" s="34" t="s">
        <v>36</v>
      </c>
      <c r="E14" s="34">
        <v>29</v>
      </c>
      <c r="F14" s="34">
        <v>30</v>
      </c>
      <c r="G14" s="38"/>
      <c r="H14" s="34"/>
    </row>
    <row r="15" spans="2:8" ht="63" customHeight="1">
      <c r="B15" s="35"/>
      <c r="C15" s="27"/>
      <c r="D15" s="42" t="s">
        <v>39</v>
      </c>
      <c r="E15" s="44"/>
      <c r="F15" s="27"/>
      <c r="G15" s="37"/>
      <c r="H15" s="36"/>
    </row>
    <row r="16" spans="2:8">
      <c r="B16" s="30"/>
      <c r="C16" s="65" t="s">
        <v>7</v>
      </c>
      <c r="D16" s="66"/>
      <c r="E16" s="66"/>
      <c r="F16" s="66"/>
      <c r="G16" s="66"/>
      <c r="H16" s="67"/>
    </row>
    <row r="17" spans="2:8" ht="38.25" customHeight="1">
      <c r="B17" s="73"/>
      <c r="C17" s="66"/>
      <c r="D17" s="66"/>
      <c r="E17" s="66"/>
      <c r="F17" s="66"/>
      <c r="G17" s="66"/>
      <c r="H17" s="67"/>
    </row>
    <row r="22" spans="2:8" ht="41.25">
      <c r="B22" s="64" t="s">
        <v>25</v>
      </c>
      <c r="C22" s="68"/>
      <c r="D22" s="68"/>
      <c r="E22" s="68"/>
      <c r="F22" s="68"/>
      <c r="G22" s="68"/>
      <c r="H22" s="68"/>
    </row>
    <row r="23" spans="2:8">
      <c r="B23" s="20" t="s">
        <v>0</v>
      </c>
      <c r="C23" s="20" t="s">
        <v>1</v>
      </c>
      <c r="D23" s="20" t="s">
        <v>2</v>
      </c>
      <c r="E23" s="20" t="s">
        <v>3</v>
      </c>
      <c r="F23" s="20" t="s">
        <v>4</v>
      </c>
      <c r="G23" s="20" t="s">
        <v>5</v>
      </c>
      <c r="H23" s="20" t="s">
        <v>6</v>
      </c>
    </row>
    <row r="24" spans="2:8">
      <c r="B24" s="30"/>
      <c r="C24" s="30"/>
      <c r="D24" s="30"/>
      <c r="E24" s="30"/>
      <c r="F24" s="30"/>
      <c r="G24" s="30">
        <v>1</v>
      </c>
      <c r="H24" s="30">
        <v>2</v>
      </c>
    </row>
    <row r="25" spans="2:8" ht="75" customHeight="1">
      <c r="B25" s="22"/>
      <c r="D25" s="48"/>
      <c r="E25" s="24"/>
      <c r="F25" s="43"/>
      <c r="G25" s="25"/>
      <c r="H25" s="25"/>
    </row>
    <row r="26" spans="2:8" ht="19.5" customHeight="1">
      <c r="B26" s="30">
        <v>3</v>
      </c>
      <c r="C26" s="30">
        <v>4</v>
      </c>
      <c r="D26" s="30" t="s">
        <v>37</v>
      </c>
      <c r="E26" s="30">
        <v>6</v>
      </c>
      <c r="F26" s="30">
        <v>7</v>
      </c>
      <c r="G26" s="30">
        <v>8</v>
      </c>
      <c r="H26" s="30">
        <v>9</v>
      </c>
    </row>
    <row r="27" spans="2:8" ht="71.25" customHeight="1">
      <c r="B27" s="28"/>
      <c r="C27" s="40"/>
      <c r="D27" s="42" t="s">
        <v>43</v>
      </c>
      <c r="E27" s="45"/>
      <c r="F27" s="42" t="s">
        <v>44</v>
      </c>
      <c r="G27" s="25"/>
      <c r="H27" s="25"/>
    </row>
    <row r="28" spans="2:8" ht="21" customHeight="1">
      <c r="B28" s="30">
        <v>10</v>
      </c>
      <c r="C28" s="30">
        <v>11</v>
      </c>
      <c r="D28" s="30" t="s">
        <v>38</v>
      </c>
      <c r="E28" s="30">
        <v>13</v>
      </c>
      <c r="F28" s="30">
        <v>14</v>
      </c>
      <c r="G28" s="30">
        <v>15</v>
      </c>
      <c r="H28" s="30">
        <v>16</v>
      </c>
    </row>
    <row r="29" spans="2:8" ht="86.25" customHeight="1">
      <c r="B29" s="22"/>
      <c r="C29" s="42" t="s">
        <v>43</v>
      </c>
      <c r="D29" s="42" t="s">
        <v>41</v>
      </c>
      <c r="E29" s="44"/>
      <c r="F29" s="29"/>
      <c r="G29" s="25"/>
      <c r="H29" s="25"/>
    </row>
    <row r="30" spans="2:8">
      <c r="B30" s="30">
        <v>17</v>
      </c>
      <c r="C30" s="30">
        <v>18</v>
      </c>
      <c r="D30" s="30" t="s">
        <v>40</v>
      </c>
      <c r="E30" s="30">
        <v>20</v>
      </c>
      <c r="F30" s="30">
        <v>21</v>
      </c>
      <c r="G30" s="30">
        <v>22</v>
      </c>
      <c r="H30" s="30">
        <v>23</v>
      </c>
    </row>
    <row r="31" spans="2:8" ht="71.25" customHeight="1">
      <c r="B31" s="22"/>
      <c r="C31" s="5"/>
      <c r="D31" s="42" t="s">
        <v>42</v>
      </c>
      <c r="E31" s="44"/>
      <c r="F31" s="45"/>
      <c r="G31" s="25"/>
      <c r="H31" s="25"/>
    </row>
    <row r="32" spans="2:8" ht="20.25" customHeight="1">
      <c r="B32" s="30">
        <v>24</v>
      </c>
      <c r="C32" s="30">
        <v>25</v>
      </c>
      <c r="D32" s="30" t="s">
        <v>14</v>
      </c>
      <c r="E32" s="30">
        <v>27</v>
      </c>
      <c r="F32" s="30">
        <v>28</v>
      </c>
      <c r="G32" s="30">
        <v>29</v>
      </c>
      <c r="H32" s="30">
        <v>30</v>
      </c>
    </row>
    <row r="33" spans="2:8" ht="61.5" customHeight="1">
      <c r="B33" s="25"/>
      <c r="C33" s="25"/>
      <c r="D33" s="25"/>
      <c r="E33" s="25"/>
      <c r="F33" s="25"/>
      <c r="G33" s="25"/>
      <c r="H33" s="25"/>
    </row>
    <row r="34" spans="2:8" ht="21" customHeight="1">
      <c r="B34" s="65" t="s">
        <v>7</v>
      </c>
      <c r="C34" s="66"/>
      <c r="D34" s="66"/>
      <c r="E34" s="66"/>
      <c r="F34" s="66"/>
      <c r="G34" s="66"/>
      <c r="H34" s="67"/>
    </row>
    <row r="35" spans="2:8" ht="46.5" customHeight="1">
      <c r="B35" s="69"/>
      <c r="C35" s="70"/>
      <c r="D35" s="70"/>
      <c r="E35" s="70"/>
      <c r="F35" s="70"/>
      <c r="G35" s="70"/>
      <c r="H35" s="71"/>
    </row>
    <row r="38" spans="2:8" ht="31.5" customHeight="1">
      <c r="B38" s="64" t="s">
        <v>11</v>
      </c>
      <c r="C38" s="68"/>
      <c r="D38" s="68"/>
      <c r="E38" s="68"/>
      <c r="F38" s="68"/>
      <c r="G38" s="68"/>
      <c r="H38" s="68"/>
    </row>
    <row r="39" spans="2:8">
      <c r="B39" s="20" t="s">
        <v>0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  <c r="H39" s="20" t="s">
        <v>6</v>
      </c>
    </row>
    <row r="40" spans="2:8">
      <c r="B40" s="30"/>
      <c r="C40" s="30">
        <v>1</v>
      </c>
      <c r="D40" s="30">
        <v>2</v>
      </c>
      <c r="E40" s="30">
        <v>3</v>
      </c>
      <c r="F40" s="30">
        <v>4</v>
      </c>
      <c r="G40" s="30">
        <v>5</v>
      </c>
      <c r="H40" s="30">
        <v>6</v>
      </c>
    </row>
    <row r="41" spans="2:8" ht="52.5" customHeight="1">
      <c r="B41" s="32"/>
      <c r="C41" s="25"/>
      <c r="D41" s="22"/>
      <c r="E41" s="22"/>
      <c r="F41" s="40"/>
      <c r="G41" s="26"/>
      <c r="H41" s="26"/>
    </row>
    <row r="42" spans="2:8">
      <c r="B42" s="30">
        <v>7</v>
      </c>
      <c r="C42" s="30">
        <v>8</v>
      </c>
      <c r="D42" s="30" t="s">
        <v>45</v>
      </c>
      <c r="E42" s="30">
        <v>10</v>
      </c>
      <c r="F42" s="30">
        <v>11</v>
      </c>
      <c r="G42" s="30">
        <v>12</v>
      </c>
      <c r="H42" s="30">
        <v>13</v>
      </c>
    </row>
    <row r="43" spans="2:8" ht="68.25" customHeight="1">
      <c r="B43" s="29"/>
      <c r="C43" s="22" t="s">
        <v>9</v>
      </c>
      <c r="D43" s="45" t="s">
        <v>64</v>
      </c>
      <c r="E43" s="44"/>
      <c r="F43" s="23"/>
      <c r="G43" s="25"/>
      <c r="H43" s="25"/>
    </row>
    <row r="44" spans="2:8">
      <c r="B44" s="30">
        <v>14</v>
      </c>
      <c r="C44" s="30">
        <v>15</v>
      </c>
      <c r="D44" s="30" t="s">
        <v>46</v>
      </c>
      <c r="E44" s="30">
        <v>17</v>
      </c>
      <c r="F44" s="30">
        <v>18</v>
      </c>
      <c r="G44" s="30">
        <v>19</v>
      </c>
      <c r="H44" s="30">
        <v>20</v>
      </c>
    </row>
    <row r="45" spans="2:8" ht="69" customHeight="1">
      <c r="B45" s="29"/>
      <c r="C45" s="22" t="s">
        <v>9</v>
      </c>
      <c r="D45" s="45" t="s">
        <v>66</v>
      </c>
      <c r="E45" s="44"/>
      <c r="F45" s="23"/>
      <c r="G45" s="25"/>
      <c r="H45" s="25"/>
    </row>
    <row r="46" spans="2:8">
      <c r="B46" s="30">
        <v>21</v>
      </c>
      <c r="C46" s="30">
        <v>22</v>
      </c>
      <c r="D46" s="30" t="s">
        <v>47</v>
      </c>
      <c r="E46" s="30" t="s">
        <v>26</v>
      </c>
      <c r="F46" s="30">
        <v>25</v>
      </c>
      <c r="G46" s="30">
        <v>26</v>
      </c>
      <c r="H46" s="30">
        <v>27</v>
      </c>
    </row>
    <row r="47" spans="2:8" ht="99.75" customHeight="1">
      <c r="B47" s="29"/>
      <c r="C47" s="27"/>
      <c r="D47" s="45" t="s">
        <v>65</v>
      </c>
      <c r="E47" s="44" t="s">
        <v>71</v>
      </c>
      <c r="F47" s="45"/>
      <c r="G47" s="25"/>
      <c r="H47" s="25"/>
    </row>
    <row r="48" spans="2:8">
      <c r="B48" s="30" t="s">
        <v>86</v>
      </c>
      <c r="C48" s="30">
        <v>29</v>
      </c>
      <c r="D48" s="30" t="s">
        <v>48</v>
      </c>
      <c r="E48" s="30">
        <v>31</v>
      </c>
      <c r="F48" s="30"/>
      <c r="G48" s="41"/>
      <c r="H48" s="30"/>
    </row>
    <row r="49" spans="2:8" ht="74.25" customHeight="1">
      <c r="B49" s="55" t="s">
        <v>72</v>
      </c>
      <c r="C49" s="27"/>
      <c r="D49" s="45" t="s">
        <v>82</v>
      </c>
      <c r="E49" s="27" t="s">
        <v>9</v>
      </c>
      <c r="F49" s="23"/>
      <c r="G49" s="27"/>
      <c r="H49" s="23"/>
    </row>
    <row r="50" spans="2:8" ht="19.5" customHeight="1">
      <c r="B50" s="65" t="s">
        <v>7</v>
      </c>
      <c r="C50" s="66"/>
      <c r="D50" s="66"/>
      <c r="E50" s="66"/>
      <c r="F50" s="66"/>
      <c r="G50" s="66"/>
      <c r="H50" s="67"/>
    </row>
    <row r="51" spans="2:8" ht="44.25" customHeight="1">
      <c r="B51" s="74"/>
      <c r="C51" s="70"/>
      <c r="D51" s="70"/>
      <c r="E51" s="70"/>
      <c r="F51" s="70"/>
      <c r="G51" s="70"/>
      <c r="H51" s="71"/>
    </row>
    <row r="55" spans="2:8" ht="41.25">
      <c r="B55" s="64" t="s">
        <v>12</v>
      </c>
      <c r="C55" s="68"/>
      <c r="D55" s="68"/>
      <c r="E55" s="68"/>
      <c r="F55" s="68"/>
      <c r="G55" s="68"/>
      <c r="H55" s="68"/>
    </row>
    <row r="56" spans="2:8">
      <c r="B56" s="20" t="s">
        <v>0</v>
      </c>
      <c r="C56" s="20" t="s">
        <v>1</v>
      </c>
      <c r="D56" s="20" t="s">
        <v>2</v>
      </c>
      <c r="E56" s="20" t="s">
        <v>3</v>
      </c>
      <c r="F56" s="20" t="s">
        <v>4</v>
      </c>
      <c r="G56" s="20" t="s">
        <v>5</v>
      </c>
      <c r="H56" s="20" t="s">
        <v>6</v>
      </c>
    </row>
    <row r="57" spans="2:8">
      <c r="B57" s="30"/>
      <c r="C57" s="30"/>
      <c r="D57" s="30"/>
      <c r="E57" s="30"/>
      <c r="F57" s="30">
        <v>1</v>
      </c>
      <c r="G57" s="30">
        <v>2</v>
      </c>
      <c r="H57" s="30">
        <v>3</v>
      </c>
    </row>
    <row r="58" spans="2:8" ht="57" customHeight="1">
      <c r="B58" s="23"/>
      <c r="C58" s="24"/>
      <c r="D58" s="45"/>
      <c r="E58" s="44"/>
      <c r="F58" s="28"/>
      <c r="G58" s="25"/>
      <c r="H58" s="25"/>
    </row>
    <row r="59" spans="2:8">
      <c r="B59" s="30" t="s">
        <v>27</v>
      </c>
      <c r="C59" s="30">
        <v>5</v>
      </c>
      <c r="D59" s="30" t="s">
        <v>49</v>
      </c>
      <c r="E59" s="30">
        <v>7</v>
      </c>
      <c r="F59" s="30">
        <v>8</v>
      </c>
      <c r="G59" s="30">
        <v>9</v>
      </c>
      <c r="H59" s="30">
        <v>10</v>
      </c>
    </row>
    <row r="60" spans="2:8" ht="72.75" customHeight="1">
      <c r="B60" s="51" t="s">
        <v>73</v>
      </c>
      <c r="C60" s="51"/>
      <c r="D60" s="55" t="s">
        <v>53</v>
      </c>
      <c r="E60" s="44"/>
      <c r="F60" s="56"/>
      <c r="G60" s="25"/>
      <c r="H60" s="25"/>
    </row>
    <row r="61" spans="2:8">
      <c r="B61" s="30" t="s">
        <v>28</v>
      </c>
      <c r="C61" s="30">
        <v>12</v>
      </c>
      <c r="D61" s="30" t="s">
        <v>50</v>
      </c>
      <c r="E61" s="30">
        <v>14</v>
      </c>
      <c r="F61" s="30" t="s">
        <v>77</v>
      </c>
      <c r="G61" s="30">
        <v>16</v>
      </c>
      <c r="H61" s="30">
        <v>17</v>
      </c>
    </row>
    <row r="62" spans="2:8" ht="60" customHeight="1">
      <c r="B62" s="51" t="s">
        <v>74</v>
      </c>
      <c r="C62" s="23"/>
      <c r="D62" s="45" t="s">
        <v>68</v>
      </c>
      <c r="E62" s="44"/>
      <c r="F62" s="42" t="s">
        <v>78</v>
      </c>
      <c r="G62" s="25"/>
      <c r="H62" s="25"/>
    </row>
    <row r="63" spans="2:8">
      <c r="B63" s="30" t="s">
        <v>29</v>
      </c>
      <c r="C63" s="30">
        <v>19</v>
      </c>
      <c r="D63" s="30" t="s">
        <v>51</v>
      </c>
      <c r="E63" s="30">
        <v>21</v>
      </c>
      <c r="F63" s="30" t="s">
        <v>91</v>
      </c>
      <c r="G63" s="30">
        <v>23</v>
      </c>
      <c r="H63" s="30">
        <v>24</v>
      </c>
    </row>
    <row r="64" spans="2:8" ht="72.75" customHeight="1">
      <c r="B64" s="61" t="s">
        <v>75</v>
      </c>
      <c r="C64" s="45"/>
      <c r="D64" s="45" t="s">
        <v>69</v>
      </c>
      <c r="E64" s="44"/>
      <c r="F64" s="42" t="s">
        <v>92</v>
      </c>
      <c r="G64" s="25"/>
      <c r="H64" s="25"/>
    </row>
    <row r="65" spans="2:8" ht="18" customHeight="1">
      <c r="B65" s="30" t="s">
        <v>87</v>
      </c>
      <c r="C65" s="30">
        <v>26</v>
      </c>
      <c r="D65" s="50" t="s">
        <v>52</v>
      </c>
      <c r="E65" s="30">
        <v>28</v>
      </c>
      <c r="F65" s="47"/>
      <c r="G65" s="47"/>
      <c r="H65" s="47"/>
    </row>
    <row r="66" spans="2:8" ht="87" customHeight="1">
      <c r="B66" s="58" t="s">
        <v>76</v>
      </c>
      <c r="C66" s="57"/>
      <c r="D66" s="45" t="s">
        <v>67</v>
      </c>
      <c r="E66" s="44"/>
      <c r="F66" s="46"/>
      <c r="G66" s="46"/>
      <c r="H66" s="46"/>
    </row>
    <row r="67" spans="2:8">
      <c r="B67" s="65" t="s">
        <v>7</v>
      </c>
      <c r="C67" s="66"/>
      <c r="D67" s="66"/>
      <c r="E67" s="66"/>
      <c r="F67" s="66"/>
      <c r="G67" s="66"/>
      <c r="H67" s="67"/>
    </row>
    <row r="68" spans="2:8" ht="36" customHeight="1">
      <c r="B68" s="72"/>
      <c r="C68" s="72"/>
      <c r="D68" s="72"/>
      <c r="E68" s="72"/>
      <c r="F68" s="72"/>
      <c r="G68" s="72"/>
      <c r="H68" s="72"/>
    </row>
    <row r="69" spans="2:8" ht="41.25">
      <c r="B69" s="64" t="s">
        <v>13</v>
      </c>
      <c r="C69" s="68"/>
      <c r="D69" s="68"/>
      <c r="E69" s="68"/>
      <c r="F69" s="68"/>
      <c r="G69" s="68"/>
      <c r="H69" s="68"/>
    </row>
    <row r="70" spans="2:8">
      <c r="B70" s="20" t="s">
        <v>0</v>
      </c>
      <c r="C70" s="20" t="s">
        <v>1</v>
      </c>
      <c r="D70" s="20" t="s">
        <v>2</v>
      </c>
      <c r="E70" s="20" t="s">
        <v>3</v>
      </c>
      <c r="F70" s="20" t="s">
        <v>4</v>
      </c>
      <c r="G70" s="20" t="s">
        <v>5</v>
      </c>
      <c r="H70" s="20" t="s">
        <v>6</v>
      </c>
    </row>
    <row r="71" spans="2:8">
      <c r="B71" s="30"/>
      <c r="C71" s="30"/>
      <c r="D71" s="30"/>
      <c r="E71" s="30"/>
      <c r="F71" s="30">
        <v>1</v>
      </c>
      <c r="G71" s="30">
        <v>2</v>
      </c>
      <c r="H71" s="30">
        <v>3</v>
      </c>
    </row>
    <row r="72" spans="2:8" ht="52.5" customHeight="1">
      <c r="B72" s="32"/>
      <c r="C72" s="32"/>
      <c r="D72" s="45"/>
      <c r="E72" s="44"/>
      <c r="F72" s="29"/>
      <c r="G72" s="25"/>
      <c r="H72" s="25"/>
    </row>
    <row r="73" spans="2:8">
      <c r="B73" s="30">
        <v>4</v>
      </c>
      <c r="C73" s="30">
        <v>5</v>
      </c>
      <c r="D73" s="30" t="s">
        <v>49</v>
      </c>
      <c r="E73" s="30" t="s">
        <v>79</v>
      </c>
      <c r="F73" s="30">
        <v>8</v>
      </c>
      <c r="G73" s="30">
        <v>9</v>
      </c>
      <c r="H73" s="30">
        <v>10</v>
      </c>
    </row>
    <row r="74" spans="2:8" ht="100.5" customHeight="1">
      <c r="B74" s="52"/>
      <c r="C74" s="32"/>
      <c r="D74" s="55" t="s">
        <v>108</v>
      </c>
      <c r="E74" s="44" t="s">
        <v>80</v>
      </c>
      <c r="F74" s="29"/>
      <c r="G74" s="26" t="s">
        <v>10</v>
      </c>
      <c r="H74" s="25"/>
    </row>
    <row r="75" spans="2:8">
      <c r="B75" s="30" t="s">
        <v>98</v>
      </c>
      <c r="C75" s="30">
        <v>12</v>
      </c>
      <c r="D75" s="30" t="s">
        <v>50</v>
      </c>
      <c r="E75" s="30">
        <v>14</v>
      </c>
      <c r="F75" s="30" t="s">
        <v>93</v>
      </c>
      <c r="G75" s="30">
        <v>16</v>
      </c>
      <c r="H75" s="30">
        <v>17</v>
      </c>
    </row>
    <row r="76" spans="2:8" ht="75" customHeight="1">
      <c r="B76" s="55" t="s">
        <v>99</v>
      </c>
      <c r="C76" s="32"/>
      <c r="D76" s="55" t="s">
        <v>89</v>
      </c>
      <c r="E76" s="44"/>
      <c r="F76" s="45" t="s">
        <v>94</v>
      </c>
      <c r="G76" s="25"/>
      <c r="H76" s="25"/>
    </row>
    <row r="77" spans="2:8">
      <c r="B77" s="30">
        <v>18</v>
      </c>
      <c r="C77" s="30">
        <v>19</v>
      </c>
      <c r="D77" s="30" t="s">
        <v>51</v>
      </c>
      <c r="E77" s="30" t="s">
        <v>113</v>
      </c>
      <c r="F77" s="30">
        <v>22</v>
      </c>
      <c r="G77" s="30">
        <v>23</v>
      </c>
      <c r="H77" s="30">
        <v>24</v>
      </c>
    </row>
    <row r="78" spans="2:8" ht="73.5" customHeight="1">
      <c r="B78" s="32"/>
      <c r="C78" s="32"/>
      <c r="D78" s="55" t="s">
        <v>90</v>
      </c>
      <c r="E78" s="44" t="s">
        <v>114</v>
      </c>
      <c r="F78" s="29"/>
      <c r="G78" s="25"/>
      <c r="H78" s="25"/>
    </row>
    <row r="79" spans="2:8">
      <c r="B79" s="30">
        <v>25</v>
      </c>
      <c r="C79" s="30" t="s">
        <v>115</v>
      </c>
      <c r="D79" s="30" t="s">
        <v>60</v>
      </c>
      <c r="E79" s="30">
        <v>28</v>
      </c>
      <c r="F79" s="30">
        <v>29</v>
      </c>
      <c r="G79" s="30">
        <v>30</v>
      </c>
      <c r="H79" s="30">
        <v>31</v>
      </c>
    </row>
    <row r="80" spans="2:8" ht="75.75" customHeight="1">
      <c r="B80" s="32"/>
      <c r="C80" s="44" t="s">
        <v>116</v>
      </c>
      <c r="D80" s="55" t="s">
        <v>117</v>
      </c>
      <c r="E80" s="44"/>
      <c r="F80" s="29"/>
      <c r="G80" s="25"/>
      <c r="H80" s="25"/>
    </row>
    <row r="81" spans="1:8">
      <c r="B81" s="76" t="s">
        <v>7</v>
      </c>
      <c r="C81" s="77"/>
      <c r="D81" s="77"/>
      <c r="E81" s="77"/>
      <c r="F81" s="77"/>
      <c r="G81" s="77"/>
      <c r="H81" s="78"/>
    </row>
    <row r="82" spans="1:8" ht="30.75" customHeight="1">
      <c r="B82" s="79"/>
      <c r="C82" s="66"/>
      <c r="D82" s="66"/>
      <c r="E82" s="66"/>
      <c r="F82" s="66"/>
      <c r="G82" s="66"/>
      <c r="H82" s="67"/>
    </row>
    <row r="83" spans="1:8" ht="49.5" customHeight="1">
      <c r="B83" s="64" t="s">
        <v>18</v>
      </c>
      <c r="C83" s="68"/>
      <c r="D83" s="68"/>
      <c r="E83" s="68"/>
      <c r="F83" s="68"/>
      <c r="G83" s="68"/>
      <c r="H83" s="68"/>
    </row>
    <row r="84" spans="1:8">
      <c r="B84" s="20" t="s">
        <v>0</v>
      </c>
      <c r="C84" s="20" t="s">
        <v>1</v>
      </c>
      <c r="D84" s="20" t="s">
        <v>2</v>
      </c>
      <c r="E84" s="20" t="s">
        <v>3</v>
      </c>
      <c r="F84" s="20" t="s">
        <v>4</v>
      </c>
      <c r="G84" s="20" t="s">
        <v>5</v>
      </c>
      <c r="H84" s="20" t="s">
        <v>6</v>
      </c>
    </row>
    <row r="85" spans="1:8">
      <c r="B85" s="30" t="s">
        <v>100</v>
      </c>
      <c r="C85" s="30">
        <v>2</v>
      </c>
      <c r="D85" s="30" t="s">
        <v>61</v>
      </c>
      <c r="E85" s="30">
        <v>4</v>
      </c>
      <c r="F85" s="30" t="s">
        <v>95</v>
      </c>
      <c r="G85" s="30">
        <v>6</v>
      </c>
      <c r="H85" s="30">
        <v>7</v>
      </c>
    </row>
    <row r="86" spans="1:8" ht="69" customHeight="1">
      <c r="B86" s="55" t="s">
        <v>101</v>
      </c>
      <c r="C86" s="22"/>
      <c r="D86" s="45" t="s">
        <v>125</v>
      </c>
      <c r="E86" s="22"/>
      <c r="F86" s="45" t="s">
        <v>96</v>
      </c>
      <c r="G86" s="25"/>
      <c r="H86" s="25"/>
    </row>
    <row r="87" spans="1:8">
      <c r="B87" s="38">
        <v>8</v>
      </c>
      <c r="C87" s="30">
        <v>9</v>
      </c>
      <c r="D87" s="34">
        <v>10</v>
      </c>
      <c r="E87" s="30">
        <v>11</v>
      </c>
      <c r="F87" s="30">
        <v>12</v>
      </c>
      <c r="G87" s="30">
        <v>13</v>
      </c>
      <c r="H87" s="30">
        <v>14</v>
      </c>
    </row>
    <row r="88" spans="1:8" ht="84.75" customHeight="1">
      <c r="B88" s="60"/>
      <c r="C88" s="45"/>
      <c r="D88" s="45" t="s">
        <v>124</v>
      </c>
      <c r="E88" s="44"/>
      <c r="F88" s="45" t="s">
        <v>97</v>
      </c>
      <c r="G88" s="26"/>
      <c r="H88" s="25"/>
    </row>
    <row r="89" spans="1:8">
      <c r="B89" s="38" t="s">
        <v>103</v>
      </c>
      <c r="C89" s="30">
        <v>16</v>
      </c>
      <c r="D89" s="34" t="s">
        <v>62</v>
      </c>
      <c r="E89" s="30">
        <v>18</v>
      </c>
      <c r="F89" s="30">
        <v>19</v>
      </c>
      <c r="G89" s="30">
        <v>20</v>
      </c>
      <c r="H89" s="30">
        <v>21</v>
      </c>
    </row>
    <row r="90" spans="1:8" ht="76.5" customHeight="1">
      <c r="B90" s="55" t="s">
        <v>102</v>
      </c>
      <c r="C90" s="45"/>
      <c r="D90" s="45" t="s">
        <v>123</v>
      </c>
      <c r="E90" s="44"/>
      <c r="F90" s="23"/>
      <c r="G90" s="25"/>
      <c r="H90" s="25"/>
    </row>
    <row r="91" spans="1:8">
      <c r="B91" s="30">
        <v>22</v>
      </c>
      <c r="C91" s="30">
        <v>23</v>
      </c>
      <c r="D91" s="34" t="s">
        <v>63</v>
      </c>
      <c r="E91" s="30">
        <v>25</v>
      </c>
      <c r="F91" s="30">
        <v>26</v>
      </c>
      <c r="G91" s="30">
        <v>27</v>
      </c>
      <c r="H91" s="30">
        <v>28</v>
      </c>
    </row>
    <row r="92" spans="1:8" ht="81.75" customHeight="1">
      <c r="B92" s="25"/>
      <c r="C92" s="43"/>
      <c r="D92" s="45" t="s">
        <v>88</v>
      </c>
      <c r="E92" s="25"/>
      <c r="F92" s="23"/>
      <c r="G92" s="25"/>
      <c r="H92" s="25"/>
    </row>
    <row r="93" spans="1:8" s="5" customFormat="1" ht="18" customHeight="1">
      <c r="A93" s="1"/>
      <c r="B93" s="30">
        <v>29</v>
      </c>
      <c r="C93" s="30">
        <v>30</v>
      </c>
      <c r="D93" s="34" t="s">
        <v>81</v>
      </c>
      <c r="E93" s="30"/>
      <c r="F93" s="30"/>
      <c r="G93" s="30"/>
      <c r="H93" s="30"/>
    </row>
    <row r="94" spans="1:8">
      <c r="B94" s="65"/>
      <c r="C94" s="66"/>
      <c r="D94" s="66"/>
      <c r="E94" s="66"/>
      <c r="F94" s="66"/>
      <c r="G94" s="66"/>
      <c r="H94" s="67"/>
    </row>
    <row r="95" spans="1:8" ht="35.25" customHeight="1">
      <c r="B95" s="75"/>
      <c r="C95" s="66"/>
      <c r="D95" s="66"/>
      <c r="E95" s="66"/>
      <c r="F95" s="66"/>
      <c r="G95" s="66"/>
      <c r="H95" s="67"/>
    </row>
    <row r="100" spans="2:8" ht="41.25">
      <c r="B100" s="64" t="s">
        <v>17</v>
      </c>
      <c r="C100" s="68"/>
      <c r="D100" s="68"/>
      <c r="E100" s="68"/>
      <c r="F100" s="68"/>
      <c r="G100" s="68"/>
      <c r="H100" s="68"/>
    </row>
    <row r="101" spans="2:8">
      <c r="B101" s="20" t="s">
        <v>0</v>
      </c>
      <c r="C101" s="20" t="s">
        <v>1</v>
      </c>
      <c r="D101" s="20" t="s">
        <v>2</v>
      </c>
      <c r="E101" s="20" t="s">
        <v>3</v>
      </c>
      <c r="F101" s="20" t="s">
        <v>4</v>
      </c>
      <c r="G101" s="20" t="s">
        <v>5</v>
      </c>
      <c r="H101" s="20" t="s">
        <v>6</v>
      </c>
    </row>
    <row r="102" spans="2:8">
      <c r="B102" s="30"/>
      <c r="C102" s="54"/>
      <c r="D102" s="30">
        <v>1</v>
      </c>
      <c r="E102" s="30">
        <v>2</v>
      </c>
      <c r="F102" s="30">
        <v>3</v>
      </c>
      <c r="G102" s="30">
        <v>4</v>
      </c>
      <c r="H102" s="30">
        <v>5</v>
      </c>
    </row>
    <row r="103" spans="2:8" ht="61.5" customHeight="1">
      <c r="B103" s="22"/>
      <c r="C103" s="40"/>
      <c r="D103" s="25"/>
      <c r="E103" s="44"/>
      <c r="F103" s="24"/>
      <c r="G103" s="25"/>
      <c r="H103" s="25"/>
    </row>
    <row r="104" spans="2:8">
      <c r="B104" s="30" t="s">
        <v>105</v>
      </c>
      <c r="C104" s="30">
        <v>7</v>
      </c>
      <c r="D104" s="30" t="s">
        <v>19</v>
      </c>
      <c r="E104" s="30">
        <v>9</v>
      </c>
      <c r="F104" s="30">
        <v>10</v>
      </c>
      <c r="G104" s="30">
        <v>11</v>
      </c>
      <c r="H104" s="30">
        <v>12</v>
      </c>
    </row>
    <row r="105" spans="2:8" ht="61.5" customHeight="1">
      <c r="B105" s="55" t="s">
        <v>104</v>
      </c>
      <c r="C105" s="22"/>
      <c r="D105" s="45" t="s">
        <v>85</v>
      </c>
      <c r="E105" s="44"/>
      <c r="F105" s="51"/>
      <c r="G105" s="26"/>
      <c r="H105" s="25"/>
    </row>
    <row r="106" spans="2:8">
      <c r="B106" s="30">
        <v>13</v>
      </c>
      <c r="C106" s="30" t="s">
        <v>126</v>
      </c>
      <c r="D106" s="30" t="s">
        <v>20</v>
      </c>
      <c r="E106" s="30" t="s">
        <v>58</v>
      </c>
      <c r="F106" s="30" t="s">
        <v>110</v>
      </c>
      <c r="G106" s="30">
        <v>18</v>
      </c>
      <c r="H106" s="30">
        <v>19</v>
      </c>
    </row>
    <row r="107" spans="2:8" ht="69.75" customHeight="1">
      <c r="B107" s="27"/>
      <c r="C107" s="43" t="s">
        <v>120</v>
      </c>
      <c r="D107" s="45" t="s">
        <v>83</v>
      </c>
      <c r="E107" s="44" t="s">
        <v>70</v>
      </c>
      <c r="F107" s="44"/>
      <c r="G107" s="31"/>
      <c r="H107" s="31"/>
    </row>
    <row r="108" spans="2:8">
      <c r="B108" s="30">
        <v>20</v>
      </c>
      <c r="C108" s="30">
        <v>21</v>
      </c>
      <c r="D108" s="30" t="s">
        <v>21</v>
      </c>
      <c r="E108" s="30" t="s">
        <v>59</v>
      </c>
      <c r="F108" s="30" t="s">
        <v>111</v>
      </c>
      <c r="G108" s="30" t="s">
        <v>112</v>
      </c>
      <c r="H108" s="30">
        <v>26</v>
      </c>
    </row>
    <row r="109" spans="2:8" ht="75" customHeight="1">
      <c r="B109" s="22"/>
      <c r="C109" s="27"/>
      <c r="D109" s="45" t="s">
        <v>118</v>
      </c>
      <c r="E109" s="44" t="s">
        <v>70</v>
      </c>
      <c r="F109" s="44" t="s">
        <v>109</v>
      </c>
      <c r="G109" s="62" t="s">
        <v>109</v>
      </c>
      <c r="H109" s="25"/>
    </row>
    <row r="110" spans="2:8">
      <c r="B110" s="30">
        <v>27</v>
      </c>
      <c r="C110" s="30" t="s">
        <v>119</v>
      </c>
      <c r="D110" s="30" t="s">
        <v>22</v>
      </c>
      <c r="E110" s="30">
        <v>30</v>
      </c>
      <c r="F110" s="30">
        <v>31</v>
      </c>
      <c r="G110" s="30"/>
      <c r="H110" s="30"/>
    </row>
    <row r="111" spans="2:8" ht="72.75" customHeight="1">
      <c r="B111" s="22"/>
      <c r="C111" s="43" t="s">
        <v>121</v>
      </c>
      <c r="D111" s="45" t="s">
        <v>118</v>
      </c>
      <c r="E111" s="44"/>
      <c r="F111" s="22"/>
      <c r="G111" s="40"/>
      <c r="H111" s="40"/>
    </row>
    <row r="112" spans="2:8">
      <c r="B112" s="80" t="s">
        <v>7</v>
      </c>
      <c r="C112" s="81"/>
      <c r="D112" s="81"/>
      <c r="E112" s="81"/>
      <c r="F112" s="81"/>
      <c r="G112" s="81"/>
      <c r="H112" s="82"/>
    </row>
    <row r="113" spans="2:8" ht="24.75" customHeight="1">
      <c r="B113" s="75"/>
      <c r="C113" s="66"/>
      <c r="D113" s="66"/>
      <c r="E113" s="66"/>
      <c r="F113" s="66"/>
      <c r="G113" s="66"/>
      <c r="H113" s="67"/>
    </row>
    <row r="118" spans="2:8" ht="41.25">
      <c r="B118" s="64" t="s">
        <v>23</v>
      </c>
      <c r="C118" s="68"/>
      <c r="D118" s="68"/>
      <c r="E118" s="68"/>
      <c r="F118" s="68"/>
      <c r="G118" s="68"/>
      <c r="H118" s="68"/>
    </row>
    <row r="119" spans="2:8">
      <c r="B119" s="20" t="s">
        <v>0</v>
      </c>
      <c r="C119" s="20" t="s">
        <v>1</v>
      </c>
      <c r="D119" s="20" t="s">
        <v>2</v>
      </c>
      <c r="E119" s="20" t="s">
        <v>3</v>
      </c>
      <c r="F119" s="20" t="s">
        <v>4</v>
      </c>
      <c r="G119" s="20" t="s">
        <v>5</v>
      </c>
      <c r="H119" s="20" t="s">
        <v>6</v>
      </c>
    </row>
    <row r="120" spans="2:8">
      <c r="B120" s="30"/>
      <c r="C120" s="30"/>
      <c r="D120" s="30"/>
      <c r="E120" s="30"/>
      <c r="F120" s="30"/>
      <c r="G120" s="30">
        <v>1</v>
      </c>
      <c r="H120" s="30">
        <v>2</v>
      </c>
    </row>
    <row r="121" spans="2:8" ht="52.5" customHeight="1">
      <c r="B121" s="32"/>
      <c r="C121" s="23"/>
      <c r="D121" s="43"/>
      <c r="E121" s="40"/>
      <c r="F121" s="5"/>
      <c r="G121" s="25"/>
      <c r="H121" s="25"/>
    </row>
    <row r="122" spans="2:8">
      <c r="B122" s="30">
        <v>3</v>
      </c>
      <c r="C122" s="30">
        <v>4</v>
      </c>
      <c r="D122" s="30" t="s">
        <v>54</v>
      </c>
      <c r="E122" s="30">
        <v>6</v>
      </c>
      <c r="F122" s="30">
        <v>7</v>
      </c>
      <c r="G122" s="30">
        <v>8</v>
      </c>
      <c r="H122" s="30">
        <v>9</v>
      </c>
    </row>
    <row r="123" spans="2:8" ht="85.5">
      <c r="B123" s="40"/>
      <c r="C123" s="40"/>
      <c r="D123" s="45" t="s">
        <v>130</v>
      </c>
      <c r="E123" s="44"/>
      <c r="F123" s="5"/>
      <c r="G123" s="25"/>
      <c r="H123" s="25"/>
    </row>
    <row r="124" spans="2:8">
      <c r="B124" s="30" t="s">
        <v>106</v>
      </c>
      <c r="C124" s="30">
        <v>11</v>
      </c>
      <c r="D124" s="30" t="s">
        <v>56</v>
      </c>
      <c r="E124" s="30">
        <v>3</v>
      </c>
      <c r="F124" s="30">
        <v>14</v>
      </c>
      <c r="G124" s="30">
        <v>15</v>
      </c>
      <c r="H124" s="30">
        <v>16</v>
      </c>
    </row>
    <row r="125" spans="2:8" ht="69.75" customHeight="1">
      <c r="B125" s="55" t="s">
        <v>107</v>
      </c>
      <c r="C125" s="23"/>
      <c r="D125" s="44" t="s">
        <v>70</v>
      </c>
      <c r="E125" s="44"/>
      <c r="F125" s="5"/>
      <c r="G125" s="25"/>
      <c r="H125" s="25"/>
    </row>
    <row r="126" spans="2:8">
      <c r="B126" s="30">
        <v>17</v>
      </c>
      <c r="C126" s="30" t="s">
        <v>122</v>
      </c>
      <c r="D126" s="30" t="s">
        <v>55</v>
      </c>
      <c r="E126" s="30">
        <v>20</v>
      </c>
      <c r="F126" s="30">
        <v>21</v>
      </c>
      <c r="G126" s="30">
        <v>22</v>
      </c>
      <c r="H126" s="30">
        <v>23</v>
      </c>
    </row>
    <row r="127" spans="2:8" ht="62.25" customHeight="1">
      <c r="B127" s="27"/>
      <c r="C127" s="45" t="s">
        <v>127</v>
      </c>
      <c r="D127" s="44" t="s">
        <v>70</v>
      </c>
      <c r="E127" s="44"/>
      <c r="F127" s="28"/>
      <c r="G127" s="25"/>
      <c r="H127" s="25"/>
    </row>
    <row r="128" spans="2:8">
      <c r="B128" s="30">
        <v>24</v>
      </c>
      <c r="C128" s="30">
        <v>25</v>
      </c>
      <c r="D128" s="30" t="s">
        <v>57</v>
      </c>
      <c r="E128" s="30">
        <v>27</v>
      </c>
      <c r="F128" s="30">
        <v>28</v>
      </c>
      <c r="G128" s="30">
        <v>29</v>
      </c>
      <c r="H128" s="30">
        <v>30</v>
      </c>
    </row>
    <row r="129" spans="2:8" ht="54" customHeight="1">
      <c r="B129" s="27"/>
      <c r="C129" s="23"/>
      <c r="D129" s="45" t="s">
        <v>84</v>
      </c>
      <c r="E129" s="44"/>
      <c r="F129" s="28"/>
      <c r="G129" s="25"/>
      <c r="H129" s="25"/>
    </row>
    <row r="130" spans="2:8">
      <c r="B130" s="65" t="s">
        <v>7</v>
      </c>
      <c r="C130" s="66"/>
      <c r="D130" s="66"/>
      <c r="E130" s="66"/>
      <c r="F130" s="66"/>
      <c r="G130" s="66"/>
      <c r="H130" s="67"/>
    </row>
    <row r="131" spans="2:8" ht="27" customHeight="1">
      <c r="B131" s="75"/>
      <c r="C131" s="66"/>
      <c r="D131" s="66"/>
      <c r="E131" s="66"/>
      <c r="F131" s="66"/>
      <c r="G131" s="66"/>
      <c r="H131" s="67"/>
    </row>
    <row r="136" spans="2:8" ht="41.25">
      <c r="B136" s="64" t="s">
        <v>128</v>
      </c>
      <c r="C136" s="68"/>
      <c r="D136" s="68"/>
      <c r="E136" s="68"/>
      <c r="F136" s="68"/>
      <c r="G136" s="68"/>
      <c r="H136" s="68"/>
    </row>
    <row r="137" spans="2:8">
      <c r="B137" s="20" t="s">
        <v>0</v>
      </c>
      <c r="C137" s="20" t="s">
        <v>1</v>
      </c>
      <c r="D137" s="20" t="s">
        <v>2</v>
      </c>
      <c r="E137" s="20" t="s">
        <v>3</v>
      </c>
      <c r="F137" s="20" t="s">
        <v>4</v>
      </c>
      <c r="G137" s="20" t="s">
        <v>5</v>
      </c>
      <c r="H137" s="20" t="s">
        <v>6</v>
      </c>
    </row>
    <row r="138" spans="2:8">
      <c r="B138" s="30"/>
      <c r="C138" s="30"/>
      <c r="D138" s="30"/>
      <c r="E138" s="30"/>
      <c r="F138" s="30"/>
      <c r="G138" s="30">
        <v>1</v>
      </c>
      <c r="H138" s="30">
        <v>2</v>
      </c>
    </row>
    <row r="139" spans="2:8">
      <c r="B139" s="32"/>
      <c r="C139" s="23"/>
      <c r="D139" s="43"/>
      <c r="E139" s="40"/>
      <c r="F139" s="5"/>
      <c r="G139" s="25"/>
      <c r="H139" s="25"/>
    </row>
    <row r="140" spans="2:8">
      <c r="B140" s="30">
        <v>3</v>
      </c>
      <c r="C140" s="30">
        <v>4</v>
      </c>
      <c r="D140" s="30" t="s">
        <v>54</v>
      </c>
      <c r="E140" s="30">
        <v>6</v>
      </c>
      <c r="F140" s="30">
        <v>7</v>
      </c>
      <c r="G140" s="30">
        <v>8</v>
      </c>
      <c r="H140" s="30">
        <v>9</v>
      </c>
    </row>
    <row r="141" spans="2:8">
      <c r="B141" s="40"/>
      <c r="C141" s="40"/>
      <c r="D141" s="45"/>
      <c r="E141" s="44"/>
      <c r="F141" s="5"/>
      <c r="G141" s="25"/>
      <c r="H141" s="25"/>
    </row>
    <row r="142" spans="2:8">
      <c r="B142" s="30" t="s">
        <v>106</v>
      </c>
      <c r="C142" s="30">
        <v>11</v>
      </c>
      <c r="D142" s="30" t="s">
        <v>56</v>
      </c>
      <c r="E142" s="30">
        <v>3</v>
      </c>
      <c r="F142" s="30">
        <v>14</v>
      </c>
      <c r="G142" s="30">
        <v>15</v>
      </c>
      <c r="H142" s="30">
        <v>16</v>
      </c>
    </row>
    <row r="143" spans="2:8">
      <c r="B143" s="55"/>
      <c r="C143" s="23"/>
      <c r="D143" s="44"/>
      <c r="E143" s="44"/>
      <c r="F143" s="5"/>
      <c r="G143" s="25"/>
      <c r="H143" s="25"/>
    </row>
    <row r="144" spans="2:8">
      <c r="B144" s="30">
        <v>17</v>
      </c>
      <c r="C144" s="30" t="s">
        <v>122</v>
      </c>
      <c r="D144" s="30" t="s">
        <v>55</v>
      </c>
      <c r="E144" s="30">
        <v>20</v>
      </c>
      <c r="F144" s="30">
        <v>21</v>
      </c>
      <c r="G144" s="30">
        <v>22</v>
      </c>
      <c r="H144" s="30">
        <v>23</v>
      </c>
    </row>
    <row r="145" spans="2:8" ht="71.25">
      <c r="B145" s="27"/>
      <c r="C145" s="63" t="s">
        <v>129</v>
      </c>
      <c r="D145" s="44"/>
      <c r="E145" s="44"/>
      <c r="F145" s="28"/>
      <c r="G145" s="25"/>
      <c r="H145" s="25"/>
    </row>
    <row r="146" spans="2:8">
      <c r="B146" s="30">
        <v>24</v>
      </c>
      <c r="C146" s="30">
        <v>25</v>
      </c>
      <c r="D146" s="30" t="s">
        <v>57</v>
      </c>
      <c r="E146" s="30">
        <v>27</v>
      </c>
      <c r="F146" s="30">
        <v>28</v>
      </c>
      <c r="G146" s="30">
        <v>29</v>
      </c>
      <c r="H146" s="30">
        <v>30</v>
      </c>
    </row>
    <row r="147" spans="2:8">
      <c r="B147" s="27"/>
      <c r="C147" s="23"/>
      <c r="D147" s="45"/>
      <c r="E147" s="44"/>
      <c r="F147" s="28"/>
      <c r="G147" s="25"/>
      <c r="H147" s="25"/>
    </row>
    <row r="148" spans="2:8">
      <c r="B148" s="65" t="s">
        <v>7</v>
      </c>
      <c r="C148" s="66"/>
      <c r="D148" s="66"/>
      <c r="E148" s="66"/>
      <c r="F148" s="66"/>
      <c r="G148" s="66"/>
      <c r="H148" s="67"/>
    </row>
    <row r="149" spans="2:8">
      <c r="B149" s="75"/>
      <c r="C149" s="66"/>
      <c r="D149" s="66"/>
      <c r="E149" s="66"/>
      <c r="F149" s="66"/>
      <c r="G149" s="66"/>
      <c r="H149" s="67"/>
    </row>
  </sheetData>
  <mergeCells count="27">
    <mergeCell ref="B136:H136"/>
    <mergeCell ref="B148:H148"/>
    <mergeCell ref="B149:H149"/>
    <mergeCell ref="B81:H81"/>
    <mergeCell ref="B131:H131"/>
    <mergeCell ref="B95:H95"/>
    <mergeCell ref="B100:H100"/>
    <mergeCell ref="B118:H118"/>
    <mergeCell ref="B130:H130"/>
    <mergeCell ref="B82:H82"/>
    <mergeCell ref="B94:H94"/>
    <mergeCell ref="B83:H83"/>
    <mergeCell ref="B113:H113"/>
    <mergeCell ref="B112:H112"/>
    <mergeCell ref="B4:H4"/>
    <mergeCell ref="C16:H16"/>
    <mergeCell ref="B55:H55"/>
    <mergeCell ref="B69:H69"/>
    <mergeCell ref="B22:H22"/>
    <mergeCell ref="B38:H38"/>
    <mergeCell ref="B35:H35"/>
    <mergeCell ref="B34:H34"/>
    <mergeCell ref="B67:H67"/>
    <mergeCell ref="B68:H68"/>
    <mergeCell ref="B17:H17"/>
    <mergeCell ref="B51:H51"/>
    <mergeCell ref="B50:H50"/>
  </mergeCells>
  <phoneticPr fontId="1" type="noConversion"/>
  <printOptions horizontalCentered="1" verticalCentered="1"/>
  <pageMargins left="0.5" right="0.5" top="0.75" bottom="0.75" header="0.5" footer="0.5"/>
  <pageSetup paperSize="9" scale="12" orientation="landscape" r:id="rId1"/>
  <headerFooter alignWithMargins="0"/>
  <customProperties>
    <customPr name="SheetChanged" r:id="rId2"/>
  </customPropertie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DATE(CalendarYear,10,1)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IF(DAY(OctSun1)=1,"",IF(AND(YEAR(OctSun1+1)=CalendarYear,MONTH(OctSun1+1)=10),OctSun1+1,""))</f>
        <v>#REF!</v>
      </c>
      <c r="C3" s="7" t="e">
        <f>IF(DAY(OctSun1)=1,"",IF(AND(YEAR(OctSun1+2)=CalendarYear,MONTH(OctSun1+2)=10),OctSun1+2,""))</f>
        <v>#REF!</v>
      </c>
      <c r="D3" s="7" t="e">
        <f>IF(DAY(OctSun1)=1,"",IF(AND(YEAR(OctSun1+3)=CalendarYear,MONTH(OctSun1+3)=10),OctSun1+3,""))</f>
        <v>#REF!</v>
      </c>
      <c r="E3" s="7" t="e">
        <f>IF(DAY(OctSun1)=1,"",IF(AND(YEAR(OctSun1+4)=CalendarYear,MONTH(OctSun1+4)=10),OctSun1+4,""))</f>
        <v>#REF!</v>
      </c>
      <c r="F3" s="7" t="e">
        <f>IF(DAY(OctSun1)=1,"",IF(AND(YEAR(OctSun1+5)=CalendarYear,MONTH(OctSun1+5)=10),OctSun1+5,""))</f>
        <v>#REF!</v>
      </c>
      <c r="G3" s="7" t="e">
        <f>IF(DAY(OctSun1)=1,"",IF(AND(YEAR(OctSun1+6)=CalendarYear,MONTH(OctSun1+6)=10),OctSun1+6,""))</f>
        <v>#REF!</v>
      </c>
      <c r="H3" s="14" t="e">
        <f>IF(DAY(OctSun1)=1,IF(AND(YEAR(OctSun1)=CalendarYear,MONTH(OctSun1)=10),OctSun1,""),IF(AND(YEAR(OctSun1+7)=CalendarYear,MONTH(OctSun1+7)=10),OctSun1+7,""))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IF(DAY(OctSun1)=1,IF(AND(YEAR(OctSun1+1)=CalendarYear,MONTH(OctSun1+1)=10),OctSun1+1,""),IF(AND(YEAR(OctSun1+8)=CalendarYear,MONTH(OctSun1+8)=10),OctSun1+8,""))</f>
        <v>#REF!</v>
      </c>
      <c r="C5" s="7" t="e">
        <f>IF(DAY(OctSun1)=1,IF(AND(YEAR(OctSun1+2)=CalendarYear,MONTH(OctSun1+2)=10),OctSun1+2,""),IF(AND(YEAR(OctSun1+9)=CalendarYear,MONTH(OctSun1+9)=10),OctSun1+9,""))</f>
        <v>#REF!</v>
      </c>
      <c r="D5" s="7" t="e">
        <f>IF(DAY(OctSun1)=1,IF(AND(YEAR(OctSun1+3)=CalendarYear,MONTH(OctSun1+3)=10),OctSun1+3,""),IF(AND(YEAR(OctSun1+10)=CalendarYear,MONTH(OctSun1+10)=10),OctSun1+10,""))</f>
        <v>#REF!</v>
      </c>
      <c r="E5" s="7" t="e">
        <f>IF(DAY(OctSun1)=1,IF(AND(YEAR(OctSun1+4)=CalendarYear,MONTH(OctSun1+4)=10),OctSun1+4,""),IF(AND(YEAR(OctSun1+11)=CalendarYear,MONTH(OctSun1+11)=10),OctSun1+11,""))</f>
        <v>#REF!</v>
      </c>
      <c r="F5" s="7" t="e">
        <f>IF(DAY(OctSun1)=1,IF(AND(YEAR(OctSun1+5)=CalendarYear,MONTH(OctSun1+5)=10),OctSun1+5,""),IF(AND(YEAR(OctSun1+12)=CalendarYear,MONTH(OctSun1+12)=10),OctSun1+12,""))</f>
        <v>#REF!</v>
      </c>
      <c r="G5" s="7" t="e">
        <f>IF(DAY(OctSun1)=1,IF(AND(YEAR(OctSun1+6)=CalendarYear,MONTH(OctSun1+6)=10),OctSun1+6,""),IF(AND(YEAR(OctSun1+13)=CalendarYear,MONTH(OctSun1+13)=10),OctSun1+13,""))</f>
        <v>#REF!</v>
      </c>
      <c r="H5" s="14" t="e">
        <f>IF(DAY(OctSun1)=1,IF(AND(YEAR(OctSun1+7)=CalendarYear,MONTH(OctSun1+7)=10),OctSun1+7,""),IF(AND(YEAR(OctSun1+14)=CalendarYear,MONTH(OctSun1+14)=10),OctSun1+14,""))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IF(DAY(OctSun1)=1,IF(AND(YEAR(OctSun1+8)=CalendarYear,MONTH(OctSun1+8)=10),OctSun1+8,""),IF(AND(YEAR(OctSun1+15)=CalendarYear,MONTH(OctSun1+15)=10),OctSun1+15,""))</f>
        <v>#REF!</v>
      </c>
      <c r="C7" s="7" t="e">
        <f>IF(DAY(OctSun1)=1,IF(AND(YEAR(OctSun1+9)=CalendarYear,MONTH(OctSun1+9)=10),OctSun1+9,""),IF(AND(YEAR(OctSun1+16)=CalendarYear,MONTH(OctSun1+16)=10),OctSun1+16,""))</f>
        <v>#REF!</v>
      </c>
      <c r="D7" s="7" t="e">
        <f>IF(DAY(OctSun1)=1,IF(AND(YEAR(OctSun1+10)=CalendarYear,MONTH(OctSun1+10)=10),OctSun1+10,""),IF(AND(YEAR(OctSun1+17)=CalendarYear,MONTH(OctSun1+17)=10),OctSun1+17,""))</f>
        <v>#REF!</v>
      </c>
      <c r="E7" s="7" t="e">
        <f>IF(DAY(OctSun1)=1,IF(AND(YEAR(OctSun1+11)=CalendarYear,MONTH(OctSun1+11)=10),OctSun1+11,""),IF(AND(YEAR(OctSun1+18)=CalendarYear,MONTH(OctSun1+18)=10),OctSun1+18,""))</f>
        <v>#REF!</v>
      </c>
      <c r="F7" s="7" t="e">
        <f>IF(DAY(OctSun1)=1,IF(AND(YEAR(OctSun1+12)=CalendarYear,MONTH(OctSun1+12)=10),OctSun1+12,""),IF(AND(YEAR(OctSun1+19)=CalendarYear,MONTH(OctSun1+19)=10),OctSun1+19,""))</f>
        <v>#REF!</v>
      </c>
      <c r="G7" s="7" t="e">
        <f>IF(DAY(OctSun1)=1,IF(AND(YEAR(OctSun1+13)=CalendarYear,MONTH(OctSun1+13)=10),OctSun1+13,""),IF(AND(YEAR(OctSun1+20)=CalendarYear,MONTH(OctSun1+20)=10),OctSun1+20,""))</f>
        <v>#REF!</v>
      </c>
      <c r="H7" s="14" t="e">
        <f>IF(DAY(OctSun1)=1,IF(AND(YEAR(OctSun1+14)=CalendarYear,MONTH(OctSun1+14)=10),OctSun1+14,""),IF(AND(YEAR(OctSun1+21)=CalendarYear,MONTH(OctSun1+21)=10),OctSun1+21,""))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IF(DAY(OctSun1)=1,IF(AND(YEAR(OctSun1+15)=CalendarYear,MONTH(OctSun1+15)=10),OctSun1+15,""),IF(AND(YEAR(OctSun1+22)=CalendarYear,MONTH(OctSun1+22)=10),OctSun1+22,""))</f>
        <v>#REF!</v>
      </c>
      <c r="C9" s="7" t="e">
        <f>IF(DAY(OctSun1)=1,IF(AND(YEAR(OctSun1+16)=CalendarYear,MONTH(OctSun1+16)=10),OctSun1+16,""),IF(AND(YEAR(OctSun1+23)=CalendarYear,MONTH(OctSun1+23)=10),OctSun1+23,""))</f>
        <v>#REF!</v>
      </c>
      <c r="D9" s="7" t="e">
        <f>IF(DAY(OctSun1)=1,IF(AND(YEAR(OctSun1+17)=CalendarYear,MONTH(OctSun1+17)=10),OctSun1+17,""),IF(AND(YEAR(OctSun1+24)=CalendarYear,MONTH(OctSun1+24)=10),OctSun1+24,""))</f>
        <v>#REF!</v>
      </c>
      <c r="E9" s="7" t="e">
        <f>IF(DAY(OctSun1)=1,IF(AND(YEAR(OctSun1+18)=CalendarYear,MONTH(OctSun1+18)=10),OctSun1+18,""),IF(AND(YEAR(OctSun1+25)=CalendarYear,MONTH(OctSun1+25)=10),OctSun1+25,""))</f>
        <v>#REF!</v>
      </c>
      <c r="F9" s="7" t="e">
        <f>IF(DAY(OctSun1)=1,IF(AND(YEAR(OctSun1+19)=CalendarYear,MONTH(OctSun1+19)=10),OctSun1+19,""),IF(AND(YEAR(OctSun1+26)=CalendarYear,MONTH(OctSun1+26)=10),OctSun1+26,""))</f>
        <v>#REF!</v>
      </c>
      <c r="G9" s="7" t="e">
        <f>IF(DAY(OctSun1)=1,IF(AND(YEAR(OctSun1+20)=CalendarYear,MONTH(OctSun1+20)=10),OctSun1+20,""),IF(AND(YEAR(OctSun1+27)=CalendarYear,MONTH(OctSun1+27)=10),OctSun1+27,""))</f>
        <v>#REF!</v>
      </c>
      <c r="H9" s="14" t="e">
        <f>IF(DAY(OctSun1)=1,IF(AND(YEAR(OctSun1+21)=CalendarYear,MONTH(OctSun1+21)=10),OctSun1+21,""),IF(AND(YEAR(OctSun1+28)=CalendarYear,MONTH(OctSun1+28)=10),OctSun1+28,""))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IF(DAY(OctSun1)=1,IF(AND(YEAR(OctSun1+22)=CalendarYear,MONTH(OctSun1+22)=10),OctSun1+22,""),IF(AND(YEAR(OctSun1+29)=CalendarYear,MONTH(OctSun1+29)=10),OctSun1+29,""))</f>
        <v>#REF!</v>
      </c>
      <c r="C11" s="7" t="e">
        <f>IF(DAY(OctSun1)=1,IF(AND(YEAR(OctSun1+23)=CalendarYear,MONTH(OctSun1+23)=10),OctSun1+23,""),IF(AND(YEAR(OctSun1+30)=CalendarYear,MONTH(OctSun1+30)=10),OctSun1+30,""))</f>
        <v>#REF!</v>
      </c>
      <c r="D11" s="7" t="e">
        <f>IF(DAY(OctSun1)=1,IF(AND(YEAR(OctSun1+24)=CalendarYear,MONTH(OctSun1+24)=10),OctSun1+24,""),IF(AND(YEAR(OctSun1+31)=CalendarYear,MONTH(OctSun1+31)=10),OctSun1+31,""))</f>
        <v>#REF!</v>
      </c>
      <c r="E11" s="7" t="e">
        <f>IF(DAY(OctSun1)=1,IF(AND(YEAR(OctSun1+25)=CalendarYear,MONTH(OctSun1+25)=10),OctSun1+25,""),IF(AND(YEAR(OctSun1+32)=CalendarYear,MONTH(OctSun1+32)=10),OctSun1+32,""))</f>
        <v>#REF!</v>
      </c>
      <c r="F11" s="7" t="e">
        <f>IF(DAY(OctSun1)=1,IF(AND(YEAR(OctSun1+26)=CalendarYear,MONTH(OctSun1+26)=10),OctSun1+26,""),IF(AND(YEAR(OctSun1+33)=CalendarYear,MONTH(OctSun1+33)=10),OctSun1+33,""))</f>
        <v>#REF!</v>
      </c>
      <c r="G11" s="7" t="e">
        <f>IF(DAY(OctSun1)=1,IF(AND(YEAR(OctSun1+27)=CalendarYear,MONTH(OctSun1+27)=10),OctSun1+27,""),IF(AND(YEAR(OctSun1+34)=CalendarYear,MONTH(OctSun1+34)=10),OctSun1+34,""))</f>
        <v>#REF!</v>
      </c>
      <c r="H11" s="14" t="e">
        <f>IF(DAY(OctSun1)=1,IF(AND(YEAR(OctSun1+28)=CalendarYear,MONTH(OctSun1+28)=10),OctSun1+28,""),IF(AND(YEAR(OctSun1+35)=CalendarYear,MONTH(OctSun1+35)=10),OctSun1+35,""))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IF(DAY(OctSun1)=1,IF(AND(YEAR(OctSun1+29)=CalendarYear,MONTH(OctSun1+29)=10),OctSun1+29,""),IF(AND(YEAR(OctSun1+36)=CalendarYear,MONTH(OctSun1+36)=10),OctSun1+36,""))</f>
        <v>#REF!</v>
      </c>
      <c r="C13" s="7" t="e">
        <f>IF(DAY(OctSun1)=1,IF(AND(YEAR(OctSun1+30)=CalendarYear,MONTH(OctSun1+30)=10),OctSun1+30,""),IF(AND(YEAR(OctSun1+37)=CalendarYear,MONTH(OctSun1+37)=10),OctSun1+37,""))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DATE(CalendarYear,11,1)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IF(DAY(NovSun1)=1,"",IF(AND(YEAR(NovSun1+1)=CalendarYear,MONTH(NovSun1+1)=11),NovSun1+1,""))</f>
        <v>#REF!</v>
      </c>
      <c r="C3" s="7" t="e">
        <f>IF(DAY(NovSun1)=1,"",IF(AND(YEAR(NovSun1+2)=CalendarYear,MONTH(NovSun1+2)=11),NovSun1+2,""))</f>
        <v>#REF!</v>
      </c>
      <c r="D3" s="7" t="e">
        <f>IF(DAY(NovSun1)=1,"",IF(AND(YEAR(NovSun1+3)=CalendarYear,MONTH(NovSun1+3)=11),NovSun1+3,""))</f>
        <v>#REF!</v>
      </c>
      <c r="E3" s="7" t="e">
        <f>IF(DAY(NovSun1)=1,"",IF(AND(YEAR(NovSun1+4)=CalendarYear,MONTH(NovSun1+4)=11),NovSun1+4,""))</f>
        <v>#REF!</v>
      </c>
      <c r="F3" s="7" t="e">
        <f>IF(DAY(NovSun1)=1,"",IF(AND(YEAR(NovSun1+5)=CalendarYear,MONTH(NovSun1+5)=11),NovSun1+5,""))</f>
        <v>#REF!</v>
      </c>
      <c r="G3" s="7" t="e">
        <f>IF(DAY(NovSun1)=1,"",IF(AND(YEAR(NovSun1+6)=CalendarYear,MONTH(NovSun1+6)=11),NovSun1+6,""))</f>
        <v>#REF!</v>
      </c>
      <c r="H3" s="14" t="e">
        <f>IF(DAY(NovSun1)=1,IF(AND(YEAR(NovSun1)=CalendarYear,MONTH(NovSun1)=11),NovSun1,""),IF(AND(YEAR(NovSun1+7)=CalendarYear,MONTH(NovSun1+7)=11),NovSun1+7,""))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IF(DAY(NovSun1)=1,IF(AND(YEAR(NovSun1+1)=CalendarYear,MONTH(NovSun1+1)=11),NovSun1+1,""),IF(AND(YEAR(NovSun1+8)=CalendarYear,MONTH(NovSun1+8)=11),NovSun1+8,""))</f>
        <v>#REF!</v>
      </c>
      <c r="C5" s="7" t="e">
        <f>IF(DAY(NovSun1)=1,IF(AND(YEAR(NovSun1+2)=CalendarYear,MONTH(NovSun1+2)=11),NovSun1+2,""),IF(AND(YEAR(NovSun1+9)=CalendarYear,MONTH(NovSun1+9)=11),NovSun1+9,""))</f>
        <v>#REF!</v>
      </c>
      <c r="D5" s="7" t="e">
        <f>IF(DAY(NovSun1)=1,IF(AND(YEAR(NovSun1+3)=CalendarYear,MONTH(NovSun1+3)=11),NovSun1+3,""),IF(AND(YEAR(NovSun1+10)=CalendarYear,MONTH(NovSun1+10)=11),NovSun1+10,""))</f>
        <v>#REF!</v>
      </c>
      <c r="E5" s="7" t="e">
        <f>IF(DAY(NovSun1)=1,IF(AND(YEAR(NovSun1+4)=CalendarYear,MONTH(NovSun1+4)=11),NovSun1+4,""),IF(AND(YEAR(NovSun1+11)=CalendarYear,MONTH(NovSun1+11)=11),NovSun1+11,""))</f>
        <v>#REF!</v>
      </c>
      <c r="F5" s="7" t="e">
        <f>IF(DAY(NovSun1)=1,IF(AND(YEAR(NovSun1+5)=CalendarYear,MONTH(NovSun1+5)=11),NovSun1+5,""),IF(AND(YEAR(NovSun1+12)=CalendarYear,MONTH(NovSun1+12)=11),NovSun1+12,""))</f>
        <v>#REF!</v>
      </c>
      <c r="G5" s="7" t="e">
        <f>IF(DAY(NovSun1)=1,IF(AND(YEAR(NovSun1+6)=CalendarYear,MONTH(NovSun1+6)=11),NovSun1+6,""),IF(AND(YEAR(NovSun1+13)=CalendarYear,MONTH(NovSun1+13)=11),NovSun1+13,""))</f>
        <v>#REF!</v>
      </c>
      <c r="H5" s="14" t="e">
        <f>IF(DAY(NovSun1)=1,IF(AND(YEAR(NovSun1+7)=CalendarYear,MONTH(NovSun1+7)=11),NovSun1+7,""),IF(AND(YEAR(NovSun1+14)=CalendarYear,MONTH(NovSun1+14)=11),NovSun1+14,""))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IF(DAY(NovSun1)=1,IF(AND(YEAR(NovSun1+8)=CalendarYear,MONTH(NovSun1+8)=11),NovSun1+8,""),IF(AND(YEAR(NovSun1+15)=CalendarYear,MONTH(NovSun1+15)=11),NovSun1+15,""))</f>
        <v>#REF!</v>
      </c>
      <c r="C7" s="7" t="e">
        <f>IF(DAY(NovSun1)=1,IF(AND(YEAR(NovSun1+9)=CalendarYear,MONTH(NovSun1+9)=11),NovSun1+9,""),IF(AND(YEAR(NovSun1+16)=CalendarYear,MONTH(NovSun1+16)=11),NovSun1+16,""))</f>
        <v>#REF!</v>
      </c>
      <c r="D7" s="7" t="e">
        <f>IF(DAY(NovSun1)=1,IF(AND(YEAR(NovSun1+10)=CalendarYear,MONTH(NovSun1+10)=11),NovSun1+10,""),IF(AND(YEAR(NovSun1+17)=CalendarYear,MONTH(NovSun1+17)=11),NovSun1+17,""))</f>
        <v>#REF!</v>
      </c>
      <c r="E7" s="7" t="e">
        <f>IF(DAY(NovSun1)=1,IF(AND(YEAR(NovSun1+11)=CalendarYear,MONTH(NovSun1+11)=11),NovSun1+11,""),IF(AND(YEAR(NovSun1+18)=CalendarYear,MONTH(NovSun1+18)=11),NovSun1+18,""))</f>
        <v>#REF!</v>
      </c>
      <c r="F7" s="7" t="e">
        <f>IF(DAY(NovSun1)=1,IF(AND(YEAR(NovSun1+12)=CalendarYear,MONTH(NovSun1+12)=11),NovSun1+12,""),IF(AND(YEAR(NovSun1+19)=CalendarYear,MONTH(NovSun1+19)=11),NovSun1+19,""))</f>
        <v>#REF!</v>
      </c>
      <c r="G7" s="7" t="e">
        <f>IF(DAY(NovSun1)=1,IF(AND(YEAR(NovSun1+13)=CalendarYear,MONTH(NovSun1+13)=11),NovSun1+13,""),IF(AND(YEAR(NovSun1+20)=CalendarYear,MONTH(NovSun1+20)=11),NovSun1+20,""))</f>
        <v>#REF!</v>
      </c>
      <c r="H7" s="14" t="e">
        <f>IF(DAY(NovSun1)=1,IF(AND(YEAR(NovSun1+14)=CalendarYear,MONTH(NovSun1+14)=11),NovSun1+14,""),IF(AND(YEAR(NovSun1+21)=CalendarYear,MONTH(NovSun1+21)=11),NovSun1+21,""))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IF(DAY(NovSun1)=1,IF(AND(YEAR(NovSun1+15)=CalendarYear,MONTH(NovSun1+15)=11),NovSun1+15,""),IF(AND(YEAR(NovSun1+22)=CalendarYear,MONTH(NovSun1+22)=11),NovSun1+22,""))</f>
        <v>#REF!</v>
      </c>
      <c r="C9" s="7" t="e">
        <f>IF(DAY(NovSun1)=1,IF(AND(YEAR(NovSun1+16)=CalendarYear,MONTH(NovSun1+16)=11),NovSun1+16,""),IF(AND(YEAR(NovSun1+23)=CalendarYear,MONTH(NovSun1+23)=11),NovSun1+23,""))</f>
        <v>#REF!</v>
      </c>
      <c r="D9" s="7" t="e">
        <f>IF(DAY(NovSun1)=1,IF(AND(YEAR(NovSun1+17)=CalendarYear,MONTH(NovSun1+17)=11),NovSun1+17,""),IF(AND(YEAR(NovSun1+24)=CalendarYear,MONTH(NovSun1+24)=11),NovSun1+24,""))</f>
        <v>#REF!</v>
      </c>
      <c r="E9" s="7" t="e">
        <f>IF(DAY(NovSun1)=1,IF(AND(YEAR(NovSun1+18)=CalendarYear,MONTH(NovSun1+18)=11),NovSun1+18,""),IF(AND(YEAR(NovSun1+25)=CalendarYear,MONTH(NovSun1+25)=11),NovSun1+25,""))</f>
        <v>#REF!</v>
      </c>
      <c r="F9" s="7" t="e">
        <f>IF(DAY(NovSun1)=1,IF(AND(YEAR(NovSun1+19)=CalendarYear,MONTH(NovSun1+19)=11),NovSun1+19,""),IF(AND(YEAR(NovSun1+26)=CalendarYear,MONTH(NovSun1+26)=11),NovSun1+26,""))</f>
        <v>#REF!</v>
      </c>
      <c r="G9" s="7" t="e">
        <f>IF(DAY(NovSun1)=1,IF(AND(YEAR(NovSun1+20)=CalendarYear,MONTH(NovSun1+20)=11),NovSun1+20,""),IF(AND(YEAR(NovSun1+27)=CalendarYear,MONTH(NovSun1+27)=11),NovSun1+27,""))</f>
        <v>#REF!</v>
      </c>
      <c r="H9" s="14" t="e">
        <f>IF(DAY(NovSun1)=1,IF(AND(YEAR(NovSun1+21)=CalendarYear,MONTH(NovSun1+21)=11),NovSun1+21,""),IF(AND(YEAR(NovSun1+28)=CalendarYear,MONTH(NovSun1+28)=11),NovSun1+28,""))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IF(DAY(NovSun1)=1,IF(AND(YEAR(NovSun1+22)=CalendarYear,MONTH(NovSun1+22)=11),NovSun1+22,""),IF(AND(YEAR(NovSun1+29)=CalendarYear,MONTH(NovSun1+29)=11),NovSun1+29,""))</f>
        <v>#REF!</v>
      </c>
      <c r="C11" s="7" t="e">
        <f>IF(DAY(NovSun1)=1,IF(AND(YEAR(NovSun1+23)=CalendarYear,MONTH(NovSun1+23)=11),NovSun1+23,""),IF(AND(YEAR(NovSun1+30)=CalendarYear,MONTH(NovSun1+30)=11),NovSun1+30,""))</f>
        <v>#REF!</v>
      </c>
      <c r="D11" s="7" t="e">
        <f>IF(DAY(NovSun1)=1,IF(AND(YEAR(NovSun1+24)=CalendarYear,MONTH(NovSun1+24)=11),NovSun1+24,""),IF(AND(YEAR(NovSun1+31)=CalendarYear,MONTH(NovSun1+31)=11),NovSun1+31,""))</f>
        <v>#REF!</v>
      </c>
      <c r="E11" s="7" t="e">
        <f>IF(DAY(NovSun1)=1,IF(AND(YEAR(NovSun1+25)=CalendarYear,MONTH(NovSun1+25)=11),NovSun1+25,""),IF(AND(YEAR(NovSun1+32)=CalendarYear,MONTH(NovSun1+32)=11),NovSun1+32,""))</f>
        <v>#REF!</v>
      </c>
      <c r="F11" s="7" t="e">
        <f>IF(DAY(NovSun1)=1,IF(AND(YEAR(NovSun1+26)=CalendarYear,MONTH(NovSun1+26)=11),NovSun1+26,""),IF(AND(YEAR(NovSun1+33)=CalendarYear,MONTH(NovSun1+33)=11),NovSun1+33,""))</f>
        <v>#REF!</v>
      </c>
      <c r="G11" s="7" t="e">
        <f>IF(DAY(NovSun1)=1,IF(AND(YEAR(NovSun1+27)=CalendarYear,MONTH(NovSun1+27)=11),NovSun1+27,""),IF(AND(YEAR(NovSun1+34)=CalendarYear,MONTH(NovSun1+34)=11),NovSun1+34,""))</f>
        <v>#REF!</v>
      </c>
      <c r="H11" s="14" t="e">
        <f>IF(DAY(NovSun1)=1,IF(AND(YEAR(NovSun1+28)=CalendarYear,MONTH(NovSun1+28)=11),NovSun1+28,""),IF(AND(YEAR(NovSun1+35)=CalendarYear,MONTH(NovSun1+35)=11),NovSun1+35,""))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IF(DAY(NovSun1)=1,IF(AND(YEAR(NovSun1+29)=CalendarYear,MONTH(NovSun1+29)=11),NovSun1+29,""),IF(AND(YEAR(NovSun1+36)=CalendarYear,MONTH(NovSun1+36)=11),NovSun1+36,""))</f>
        <v>#REF!</v>
      </c>
      <c r="C13" s="7" t="e">
        <f>IF(DAY(NovSun1)=1,IF(AND(YEAR(NovSun1+30)=CalendarYear,MONTH(NovSun1+30)=11),NovSun1+30,""),IF(AND(YEAR(NovSun1+37)=CalendarYear,MONTH(NovSun1+37)=11),NovSun1+37,""))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E19" sqref="E19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DATE(CalendarYear,12,1)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IF(DAY(DecSun1)=1,"",IF(AND(YEAR(DecSun1+1)=CalendarYear,MONTH(DecSun1+1)=12),DecSun1+1,""))</f>
        <v>#REF!</v>
      </c>
      <c r="C3" s="7" t="e">
        <f>IF(DAY(DecSun1)=1,"",IF(AND(YEAR(DecSun1+2)=CalendarYear,MONTH(DecSun1+2)=12),DecSun1+2,""))</f>
        <v>#REF!</v>
      </c>
      <c r="D3" s="7" t="e">
        <f>IF(DAY(DecSun1)=1,"",IF(AND(YEAR(DecSun1+3)=CalendarYear,MONTH(DecSun1+3)=12),DecSun1+3,""))</f>
        <v>#REF!</v>
      </c>
      <c r="E3" s="7" t="e">
        <f>IF(DAY(DecSun1)=1,"",IF(AND(YEAR(DecSun1+4)=CalendarYear,MONTH(DecSun1+4)=12),DecSun1+4,""))</f>
        <v>#REF!</v>
      </c>
      <c r="F3" s="7" t="e">
        <f>IF(DAY(DecSun1)=1,"",IF(AND(YEAR(DecSun1+5)=CalendarYear,MONTH(DecSun1+5)=12),DecSun1+5,""))</f>
        <v>#REF!</v>
      </c>
      <c r="G3" s="7" t="e">
        <f>IF(DAY(DecSun1)=1,"",IF(AND(YEAR(DecSun1+6)=CalendarYear,MONTH(DecSun1+6)=12),DecSun1+6,""))</f>
        <v>#REF!</v>
      </c>
      <c r="H3" s="14" t="e">
        <f>IF(DAY(DecSun1)=1,IF(AND(YEAR(DecSun1)=CalendarYear,MONTH(DecSun1)=12),DecSun1,""),IF(AND(YEAR(DecSun1+7)=CalendarYear,MONTH(DecSun1+7)=12),DecSun1+7,""))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IF(DAY(DecSun1)=1,IF(AND(YEAR(DecSun1+1)=CalendarYear,MONTH(DecSun1+1)=12),DecSun1+1,""),IF(AND(YEAR(DecSun1+8)=CalendarYear,MONTH(DecSun1+8)=12),DecSun1+8,""))</f>
        <v>#REF!</v>
      </c>
      <c r="C5" s="7" t="e">
        <f>IF(DAY(DecSun1)=1,IF(AND(YEAR(DecSun1+2)=CalendarYear,MONTH(DecSun1+2)=12),DecSun1+2,""),IF(AND(YEAR(DecSun1+9)=CalendarYear,MONTH(DecSun1+9)=12),DecSun1+9,""))</f>
        <v>#REF!</v>
      </c>
      <c r="D5" s="7" t="e">
        <f>IF(DAY(DecSun1)=1,IF(AND(YEAR(DecSun1+3)=CalendarYear,MONTH(DecSun1+3)=12),DecSun1+3,""),IF(AND(YEAR(DecSun1+10)=CalendarYear,MONTH(DecSun1+10)=12),DecSun1+10,""))</f>
        <v>#REF!</v>
      </c>
      <c r="E5" s="7" t="e">
        <f>IF(DAY(DecSun1)=1,IF(AND(YEAR(DecSun1+4)=CalendarYear,MONTH(DecSun1+4)=12),DecSun1+4,""),IF(AND(YEAR(DecSun1+11)=CalendarYear,MONTH(DecSun1+11)=12),DecSun1+11,""))</f>
        <v>#REF!</v>
      </c>
      <c r="F5" s="7" t="e">
        <f>IF(DAY(DecSun1)=1,IF(AND(YEAR(DecSun1+5)=CalendarYear,MONTH(DecSun1+5)=12),DecSun1+5,""),IF(AND(YEAR(DecSun1+12)=CalendarYear,MONTH(DecSun1+12)=12),DecSun1+12,""))</f>
        <v>#REF!</v>
      </c>
      <c r="G5" s="7" t="e">
        <f>IF(DAY(DecSun1)=1,IF(AND(YEAR(DecSun1+6)=CalendarYear,MONTH(DecSun1+6)=12),DecSun1+6,""),IF(AND(YEAR(DecSun1+13)=CalendarYear,MONTH(DecSun1+13)=12),DecSun1+13,""))</f>
        <v>#REF!</v>
      </c>
      <c r="H5" s="14" t="e">
        <f>IF(DAY(DecSun1)=1,IF(AND(YEAR(DecSun1+7)=CalendarYear,MONTH(DecSun1+7)=12),DecSun1+7,""),IF(AND(YEAR(DecSun1+14)=CalendarYear,MONTH(DecSun1+14)=12),DecSun1+14,""))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IF(DAY(DecSun1)=1,IF(AND(YEAR(DecSun1+8)=CalendarYear,MONTH(DecSun1+8)=12),DecSun1+8,""),IF(AND(YEAR(DecSun1+15)=CalendarYear,MONTH(DecSun1+15)=12),DecSun1+15,""))</f>
        <v>#REF!</v>
      </c>
      <c r="C7" s="7" t="e">
        <f>IF(DAY(DecSun1)=1,IF(AND(YEAR(DecSun1+9)=CalendarYear,MONTH(DecSun1+9)=12),DecSun1+9,""),IF(AND(YEAR(DecSun1+16)=CalendarYear,MONTH(DecSun1+16)=12),DecSun1+16,""))</f>
        <v>#REF!</v>
      </c>
      <c r="D7" s="7" t="e">
        <f>IF(DAY(DecSun1)=1,IF(AND(YEAR(DecSun1+10)=CalendarYear,MONTH(DecSun1+10)=12),DecSun1+10,""),IF(AND(YEAR(DecSun1+17)=CalendarYear,MONTH(DecSun1+17)=12),DecSun1+17,""))</f>
        <v>#REF!</v>
      </c>
      <c r="E7" s="7" t="e">
        <f>IF(DAY(DecSun1)=1,IF(AND(YEAR(DecSun1+11)=CalendarYear,MONTH(DecSun1+11)=12),DecSun1+11,""),IF(AND(YEAR(DecSun1+18)=CalendarYear,MONTH(DecSun1+18)=12),DecSun1+18,""))</f>
        <v>#REF!</v>
      </c>
      <c r="F7" s="7" t="e">
        <f>IF(DAY(DecSun1)=1,IF(AND(YEAR(DecSun1+12)=CalendarYear,MONTH(DecSun1+12)=12),DecSun1+12,""),IF(AND(YEAR(DecSun1+19)=CalendarYear,MONTH(DecSun1+19)=12),DecSun1+19,""))</f>
        <v>#REF!</v>
      </c>
      <c r="G7" s="7" t="e">
        <f>IF(DAY(DecSun1)=1,IF(AND(YEAR(DecSun1+13)=CalendarYear,MONTH(DecSun1+13)=12),DecSun1+13,""),IF(AND(YEAR(DecSun1+20)=CalendarYear,MONTH(DecSun1+20)=12),DecSun1+20,""))</f>
        <v>#REF!</v>
      </c>
      <c r="H7" s="14" t="e">
        <f>IF(DAY(DecSun1)=1,IF(AND(YEAR(DecSun1+14)=CalendarYear,MONTH(DecSun1+14)=12),DecSun1+14,""),IF(AND(YEAR(DecSun1+21)=CalendarYear,MONTH(DecSun1+21)=12),DecSun1+21,""))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IF(DAY(DecSun1)=1,IF(AND(YEAR(DecSun1+15)=CalendarYear,MONTH(DecSun1+15)=12),DecSun1+15,""),IF(AND(YEAR(DecSun1+22)=CalendarYear,MONTH(DecSun1+22)=12),DecSun1+22,""))</f>
        <v>#REF!</v>
      </c>
      <c r="C9" s="7" t="e">
        <f>IF(DAY(DecSun1)=1,IF(AND(YEAR(DecSun1+16)=CalendarYear,MONTH(DecSun1+16)=12),DecSun1+16,""),IF(AND(YEAR(DecSun1+23)=CalendarYear,MONTH(DecSun1+23)=12),DecSun1+23,""))</f>
        <v>#REF!</v>
      </c>
      <c r="D9" s="7" t="e">
        <f>IF(DAY(DecSun1)=1,IF(AND(YEAR(DecSun1+17)=CalendarYear,MONTH(DecSun1+17)=12),DecSun1+17,""),IF(AND(YEAR(DecSun1+24)=CalendarYear,MONTH(DecSun1+24)=12),DecSun1+24,""))</f>
        <v>#REF!</v>
      </c>
      <c r="E9" s="7" t="e">
        <f>IF(DAY(DecSun1)=1,IF(AND(YEAR(DecSun1+18)=CalendarYear,MONTH(DecSun1+18)=12),DecSun1+18,""),IF(AND(YEAR(DecSun1+25)=CalendarYear,MONTH(DecSun1+25)=12),DecSun1+25,""))</f>
        <v>#REF!</v>
      </c>
      <c r="F9" s="7" t="e">
        <f>IF(DAY(DecSun1)=1,IF(AND(YEAR(DecSun1+19)=CalendarYear,MONTH(DecSun1+19)=12),DecSun1+19,""),IF(AND(YEAR(DecSun1+26)=CalendarYear,MONTH(DecSun1+26)=12),DecSun1+26,""))</f>
        <v>#REF!</v>
      </c>
      <c r="G9" s="7" t="e">
        <f>IF(DAY(DecSun1)=1,IF(AND(YEAR(DecSun1+20)=CalendarYear,MONTH(DecSun1+20)=12),DecSun1+20,""),IF(AND(YEAR(DecSun1+27)=CalendarYear,MONTH(DecSun1+27)=12),DecSun1+27,""))</f>
        <v>#REF!</v>
      </c>
      <c r="H9" s="14" t="e">
        <f>IF(DAY(DecSun1)=1,IF(AND(YEAR(DecSun1+21)=CalendarYear,MONTH(DecSun1+21)=12),DecSun1+21,""),IF(AND(YEAR(DecSun1+28)=CalendarYear,MONTH(DecSun1+28)=12),DecSun1+28,""))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IF(DAY(DecSun1)=1,IF(AND(YEAR(DecSun1+22)=CalendarYear,MONTH(DecSun1+22)=12),DecSun1+22,""),IF(AND(YEAR(DecSun1+29)=CalendarYear,MONTH(DecSun1+29)=12),DecSun1+29,""))</f>
        <v>#REF!</v>
      </c>
      <c r="C11" s="7" t="e">
        <f>IF(DAY(DecSun1)=1,IF(AND(YEAR(DecSun1+23)=CalendarYear,MONTH(DecSun1+23)=12),DecSun1+23,""),IF(AND(YEAR(DecSun1+30)=CalendarYear,MONTH(DecSun1+30)=12),DecSun1+30,""))</f>
        <v>#REF!</v>
      </c>
      <c r="D11" s="7" t="e">
        <f>IF(DAY(DecSun1)=1,IF(AND(YEAR(DecSun1+24)=CalendarYear,MONTH(DecSun1+24)=12),DecSun1+24,""),IF(AND(YEAR(DecSun1+31)=CalendarYear,MONTH(DecSun1+31)=12),DecSun1+31,""))</f>
        <v>#REF!</v>
      </c>
      <c r="E11" s="7" t="e">
        <f>IF(DAY(DecSun1)=1,IF(AND(YEAR(DecSun1+25)=CalendarYear,MONTH(DecSun1+25)=12),DecSun1+25,""),IF(AND(YEAR(DecSun1+32)=CalendarYear,MONTH(DecSun1+32)=12),DecSun1+32,""))</f>
        <v>#REF!</v>
      </c>
      <c r="F11" s="7" t="e">
        <f>IF(DAY(DecSun1)=1,IF(AND(YEAR(DecSun1+26)=CalendarYear,MONTH(DecSun1+26)=12),DecSun1+26,""),IF(AND(YEAR(DecSun1+33)=CalendarYear,MONTH(DecSun1+33)=12),DecSun1+33,""))</f>
        <v>#REF!</v>
      </c>
      <c r="G11" s="7" t="e">
        <f>IF(DAY(DecSun1)=1,IF(AND(YEAR(DecSun1+27)=CalendarYear,MONTH(DecSun1+27)=12),DecSun1+27,""),IF(AND(YEAR(DecSun1+34)=CalendarYear,MONTH(DecSun1+34)=12),DecSun1+34,""))</f>
        <v>#REF!</v>
      </c>
      <c r="H11" s="14" t="e">
        <f>IF(DAY(DecSun1)=1,IF(AND(YEAR(DecSun1+28)=CalendarYear,MONTH(DecSun1+28)=12),DecSun1+28,""),IF(AND(YEAR(DecSun1+35)=CalendarYear,MONTH(DecSun1+35)=12),DecSun1+35,""))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IF(DAY(DecSun1)=1,IF(AND(YEAR(DecSun1+29)=CalendarYear,MONTH(DecSun1+29)=12),DecSun1+29,""),IF(AND(YEAR(DecSun1+36)=CalendarYear,MONTH(DecSun1+36)=12),DecSun1+36,""))</f>
        <v>#REF!</v>
      </c>
      <c r="C13" s="7" t="e">
        <f>IF(DAY(DecSun1)=1,IF(AND(YEAR(DecSun1+30)=CalendarYear,MONTH(DecSun1+30)=12),DecSun1+30,""),IF(AND(YEAR(DecSun1+37)=CalendarYear,MONTH(DecSun1+37)=12),DecSun1+37,""))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workbookViewId="0">
      <selection activeCell="B1" sqref="B1"/>
    </sheetView>
  </sheetViews>
  <sheetFormatPr defaultColWidth="8.75" defaultRowHeight="16.5"/>
  <cols>
    <col min="1" max="1" width="10.375" customWidth="1"/>
    <col min="2" max="2" width="9.625" customWidth="1"/>
    <col min="3" max="3" width="9.75" customWidth="1"/>
    <col min="7" max="7" width="20.125" customWidth="1"/>
  </cols>
  <sheetData>
    <row r="1" spans="1:3">
      <c r="A1" s="5" t="s">
        <v>8</v>
      </c>
      <c r="B1" s="5"/>
    </row>
    <row r="2" spans="1:3">
      <c r="A2" s="5">
        <v>2010</v>
      </c>
      <c r="B2" s="5"/>
      <c r="C2" s="4"/>
    </row>
    <row r="3" spans="1:3">
      <c r="A3" s="5">
        <v>2011</v>
      </c>
      <c r="B3" s="5"/>
    </row>
    <row r="4" spans="1:3">
      <c r="A4" s="5">
        <v>2012</v>
      </c>
      <c r="B4" s="5"/>
    </row>
    <row r="5" spans="1:3">
      <c r="A5" s="5">
        <v>2013</v>
      </c>
      <c r="B5" s="5"/>
    </row>
    <row r="6" spans="1:3">
      <c r="A6" s="5">
        <v>2014</v>
      </c>
      <c r="B6" s="5"/>
    </row>
    <row r="7" spans="1:3">
      <c r="A7" s="5">
        <v>2015</v>
      </c>
      <c r="B7" s="5"/>
    </row>
    <row r="8" spans="1:3">
      <c r="A8" s="6">
        <v>2016</v>
      </c>
      <c r="B8" s="5"/>
    </row>
    <row r="9" spans="1:3">
      <c r="A9" s="6">
        <v>2017</v>
      </c>
      <c r="B9" s="5"/>
    </row>
    <row r="10" spans="1:3">
      <c r="A10" s="6">
        <v>2018</v>
      </c>
      <c r="B10" s="5"/>
    </row>
    <row r="11" spans="1:3">
      <c r="A11" s="6">
        <v>2019</v>
      </c>
      <c r="B11" s="5"/>
    </row>
    <row r="12" spans="1:3">
      <c r="A12" s="6">
        <v>2020</v>
      </c>
      <c r="B12" s="5"/>
    </row>
  </sheetData>
  <phoneticPr fontId="10" type="noConversion"/>
  <pageMargins left="0.7" right="0.7" top="0.75" bottom="0.75" header="0.3" footer="0.3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DATE(CalendarYear,2,1)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IF(DAY(FebSun1)=1,"",IF(AND(YEAR(FebSun1+1)=CalendarYear,MONTH(FebSun1+1)=2),FebSun1+1,""))</f>
        <v>#REF!</v>
      </c>
      <c r="C3" s="7" t="e">
        <f>IF(DAY(FebSun1)=1,"",IF(AND(YEAR(FebSun1+2)=CalendarYear,MONTH(FebSun1+2)=2),FebSun1+2,""))</f>
        <v>#REF!</v>
      </c>
      <c r="D3" s="7" t="e">
        <f>IF(DAY(FebSun1)=1,"",IF(AND(YEAR(FebSun1+3)=CalendarYear,MONTH(FebSun1+3)=2),FebSun1+3,""))</f>
        <v>#REF!</v>
      </c>
      <c r="E3" s="7" t="e">
        <f>IF(DAY(FebSun1)=1,"",IF(AND(YEAR(FebSun1+4)=CalendarYear,MONTH(FebSun1+4)=2),FebSun1+4,""))</f>
        <v>#REF!</v>
      </c>
      <c r="F3" s="7" t="e">
        <f>IF(DAY(FebSun1)=1,"",IF(AND(YEAR(FebSun1+5)=CalendarYear,MONTH(FebSun1+5)=2),FebSun1+5,""))</f>
        <v>#REF!</v>
      </c>
      <c r="G3" s="7" t="e">
        <f>IF(DAY(FebSun1)=1,"",IF(AND(YEAR(FebSun1+6)=CalendarYear,MONTH(FebSun1+6)=2),FebSun1+6,""))</f>
        <v>#REF!</v>
      </c>
      <c r="H3" s="14" t="e">
        <f>IF(DAY(FebSun1)=1,IF(AND(YEAR(FebSun1)=CalendarYear,MONTH(FebSun1)=2),FebSun1,""),IF(AND(YEAR(FebSun1+7)=CalendarYear,MONTH(FebSun1+7)=2),FebSun1+7,""))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IF(DAY(FebSun1)=1,IF(AND(YEAR(FebSun1+1)=CalendarYear,MONTH(FebSun1+1)=2),FebSun1+1,""),IF(AND(YEAR(FebSun1+8)=CalendarYear,MONTH(FebSun1+8)=2),FebSun1+8,""))</f>
        <v>#REF!</v>
      </c>
      <c r="C5" s="7" t="e">
        <f>IF(DAY(FebSun1)=1,IF(AND(YEAR(FebSun1+2)=CalendarYear,MONTH(FebSun1+2)=2),FebSun1+2,""),IF(AND(YEAR(FebSun1+9)=CalendarYear,MONTH(FebSun1+9)=2),FebSun1+9,""))</f>
        <v>#REF!</v>
      </c>
      <c r="D5" s="7" t="e">
        <f>IF(DAY(FebSun1)=1,IF(AND(YEAR(FebSun1+3)=CalendarYear,MONTH(FebSun1+3)=2),FebSun1+3,""),IF(AND(YEAR(FebSun1+10)=CalendarYear,MONTH(FebSun1+10)=2),FebSun1+10,""))</f>
        <v>#REF!</v>
      </c>
      <c r="E5" s="7" t="e">
        <f>IF(DAY(FebSun1)=1,IF(AND(YEAR(FebSun1+4)=CalendarYear,MONTH(FebSun1+4)=2),FebSun1+4,""),IF(AND(YEAR(FebSun1+11)=CalendarYear,MONTH(FebSun1+11)=2),FebSun1+11,""))</f>
        <v>#REF!</v>
      </c>
      <c r="F5" s="7" t="e">
        <f>IF(DAY(FebSun1)=1,IF(AND(YEAR(FebSun1+5)=CalendarYear,MONTH(FebSun1+5)=2),FebSun1+5,""),IF(AND(YEAR(FebSun1+12)=CalendarYear,MONTH(FebSun1+12)=2),FebSun1+12,""))</f>
        <v>#REF!</v>
      </c>
      <c r="G5" s="7" t="e">
        <f>IF(DAY(FebSun1)=1,IF(AND(YEAR(FebSun1+6)=CalendarYear,MONTH(FebSun1+6)=2),FebSun1+6,""),IF(AND(YEAR(FebSun1+13)=CalendarYear,MONTH(FebSun1+13)=2),FebSun1+13,""))</f>
        <v>#REF!</v>
      </c>
      <c r="H5" s="14" t="e">
        <f>IF(DAY(FebSun1)=1,IF(AND(YEAR(FebSun1+7)=CalendarYear,MONTH(FebSun1+7)=2),FebSun1+7,""),IF(AND(YEAR(FebSun1+14)=CalendarYear,MONTH(FebSun1+14)=2),FebSun1+14,""))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IF(DAY(FebSun1)=1,IF(AND(YEAR(FebSun1+8)=CalendarYear,MONTH(FebSun1+8)=2),FebSun1+8,""),IF(AND(YEAR(FebSun1+15)=CalendarYear,MONTH(FebSun1+15)=2),FebSun1+15,""))</f>
        <v>#REF!</v>
      </c>
      <c r="C7" s="7" t="e">
        <f>IF(DAY(FebSun1)=1,IF(AND(YEAR(FebSun1+9)=CalendarYear,MONTH(FebSun1+9)=2),FebSun1+9,""),IF(AND(YEAR(FebSun1+16)=CalendarYear,MONTH(FebSun1+16)=2),FebSun1+16,""))</f>
        <v>#REF!</v>
      </c>
      <c r="D7" s="7" t="e">
        <f>IF(DAY(FebSun1)=1,IF(AND(YEAR(FebSun1+10)=CalendarYear,MONTH(FebSun1+10)=2),FebSun1+10,""),IF(AND(YEAR(FebSun1+17)=CalendarYear,MONTH(FebSun1+17)=2),FebSun1+17,""))</f>
        <v>#REF!</v>
      </c>
      <c r="E7" s="7" t="e">
        <f>IF(DAY(FebSun1)=1,IF(AND(YEAR(FebSun1+11)=CalendarYear,MONTH(FebSun1+11)=2),FebSun1+11,""),IF(AND(YEAR(FebSun1+18)=CalendarYear,MONTH(FebSun1+18)=2),FebSun1+18,""))</f>
        <v>#REF!</v>
      </c>
      <c r="F7" s="7" t="e">
        <f>IF(DAY(FebSun1)=1,IF(AND(YEAR(FebSun1+12)=CalendarYear,MONTH(FebSun1+12)=2),FebSun1+12,""),IF(AND(YEAR(FebSun1+19)=CalendarYear,MONTH(FebSun1+19)=2),FebSun1+19,""))</f>
        <v>#REF!</v>
      </c>
      <c r="G7" s="7" t="e">
        <f>IF(DAY(FebSun1)=1,IF(AND(YEAR(FebSun1+13)=CalendarYear,MONTH(FebSun1+13)=2),FebSun1+13,""),IF(AND(YEAR(FebSun1+20)=CalendarYear,MONTH(FebSun1+20)=2),FebSun1+20,""))</f>
        <v>#REF!</v>
      </c>
      <c r="H7" s="14" t="e">
        <f>IF(DAY(FebSun1)=1,IF(AND(YEAR(FebSun1+14)=CalendarYear,MONTH(FebSun1+14)=2),FebSun1+14,""),IF(AND(YEAR(FebSun1+21)=CalendarYear,MONTH(FebSun1+21)=2),FebSun1+21,""))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IF(DAY(FebSun1)=1,IF(AND(YEAR(FebSun1+15)=CalendarYear,MONTH(FebSun1+15)=2),FebSun1+15,""),IF(AND(YEAR(FebSun1+22)=CalendarYear,MONTH(FebSun1+22)=2),FebSun1+22,""))</f>
        <v>#REF!</v>
      </c>
      <c r="C9" s="7" t="e">
        <f>IF(DAY(FebSun1)=1,IF(AND(YEAR(FebSun1+16)=CalendarYear,MONTH(FebSun1+16)=2),FebSun1+16,""),IF(AND(YEAR(FebSun1+23)=CalendarYear,MONTH(FebSun1+23)=2),FebSun1+23,""))</f>
        <v>#REF!</v>
      </c>
      <c r="D9" s="7" t="e">
        <f>IF(DAY(FebSun1)=1,IF(AND(YEAR(FebSun1+17)=CalendarYear,MONTH(FebSun1+17)=2),FebSun1+17,""),IF(AND(YEAR(FebSun1+24)=CalendarYear,MONTH(FebSun1+24)=2),FebSun1+24,""))</f>
        <v>#REF!</v>
      </c>
      <c r="E9" s="7" t="e">
        <f>IF(DAY(FebSun1)=1,IF(AND(YEAR(FebSun1+18)=CalendarYear,MONTH(FebSun1+18)=2),FebSun1+18,""),IF(AND(YEAR(FebSun1+25)=CalendarYear,MONTH(FebSun1+25)=2),FebSun1+25,""))</f>
        <v>#REF!</v>
      </c>
      <c r="F9" s="7" t="e">
        <f>IF(DAY(FebSun1)=1,IF(AND(YEAR(FebSun1+19)=CalendarYear,MONTH(FebSun1+19)=2),FebSun1+19,""),IF(AND(YEAR(FebSun1+26)=CalendarYear,MONTH(FebSun1+26)=2),FebSun1+26,""))</f>
        <v>#REF!</v>
      </c>
      <c r="G9" s="7" t="e">
        <f>IF(DAY(FebSun1)=1,IF(AND(YEAR(FebSun1+20)=CalendarYear,MONTH(FebSun1+20)=2),FebSun1+20,""),IF(AND(YEAR(FebSun1+27)=CalendarYear,MONTH(FebSun1+27)=2),FebSun1+27,""))</f>
        <v>#REF!</v>
      </c>
      <c r="H9" s="14" t="e">
        <f>IF(DAY(FebSun1)=1,IF(AND(YEAR(FebSun1+21)=CalendarYear,MONTH(FebSun1+21)=2),FebSun1+21,""),IF(AND(YEAR(FebSun1+28)=CalendarYear,MONTH(FebSun1+28)=2),FebSun1+28,""))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IF(DAY(FebSun1)=1,IF(AND(YEAR(FebSun1+22)=CalendarYear,MONTH(FebSun1+22)=2),FebSun1+22,""),IF(AND(YEAR(FebSun1+29)=CalendarYear,MONTH(FebSun1+29)=2),FebSun1+29,""))</f>
        <v>#REF!</v>
      </c>
      <c r="C11" s="7" t="e">
        <f>IF(DAY(FebSun1)=1,IF(AND(YEAR(FebSun1+23)=CalendarYear,MONTH(FebSun1+23)=2),FebSun1+23,""),IF(AND(YEAR(FebSun1+30)=CalendarYear,MONTH(FebSun1+30)=2),FebSun1+30,""))</f>
        <v>#REF!</v>
      </c>
      <c r="D11" s="7" t="e">
        <f>IF(DAY(FebSun1)=1,IF(AND(YEAR(FebSun1+24)=CalendarYear,MONTH(FebSun1+24)=2),FebSun1+24,""),IF(AND(YEAR(FebSun1+31)=CalendarYear,MONTH(FebSun1+31)=2),FebSun1+31,""))</f>
        <v>#REF!</v>
      </c>
      <c r="E11" s="7" t="e">
        <f>IF(DAY(FebSun1)=1,IF(AND(YEAR(FebSun1+25)=CalendarYear,MONTH(FebSun1+25)=2),FebSun1+25,""),IF(AND(YEAR(FebSun1+32)=CalendarYear,MONTH(FebSun1+32)=2),FebSun1+32,""))</f>
        <v>#REF!</v>
      </c>
      <c r="F11" s="7" t="e">
        <f>IF(DAY(FebSun1)=1,IF(AND(YEAR(FebSun1+26)=CalendarYear,MONTH(FebSun1+26)=2),FebSun1+26,""),IF(AND(YEAR(FebSun1+33)=CalendarYear,MONTH(FebSun1+33)=2),FebSun1+33,""))</f>
        <v>#REF!</v>
      </c>
      <c r="G11" s="7" t="e">
        <f>IF(DAY(FebSun1)=1,IF(AND(YEAR(FebSun1+27)=CalendarYear,MONTH(FebSun1+27)=2),FebSun1+27,""),IF(AND(YEAR(FebSun1+34)=CalendarYear,MONTH(FebSun1+34)=2),FebSun1+34,""))</f>
        <v>#REF!</v>
      </c>
      <c r="H11" s="14" t="e">
        <f>IF(DAY(FebSun1)=1,IF(AND(YEAR(FebSun1+28)=CalendarYear,MONTH(FebSun1+28)=2),FebSun1+28,""),IF(AND(YEAR(FebSun1+35)=CalendarYear,MONTH(FebSun1+35)=2),FebSun1+35,""))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IF(DAY(FebSun1)=1,IF(AND(YEAR(FebSun1+29)=CalendarYear,MONTH(FebSun1+29)=2),FebSun1+29,""),IF(AND(YEAR(FebSun1+36)=CalendarYear,MONTH(FebSun1+36)=2),FebSun1+36,""))</f>
        <v>#REF!</v>
      </c>
      <c r="C13" s="7" t="e">
        <f>IF(DAY(FebSun1)=1,IF(AND(YEAR(FebSun1+30)=CalendarYear,MONTH(FebSun1+30)=2),FebSun1+30,""),IF(AND(YEAR(FebSun1+37)=CalendarYear,MONTH(FebSun1+37)=2),FebSun1+37,""))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4:H14"/>
    <mergeCell ref="D13:H13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DATE(CalendarYear,3,1)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IF(DAY(MarSun1)=1,"",IF(AND(YEAR(MarSun1+1)=CalendarYear,MONTH(MarSun1+1)=3),MarSun1+1,""))</f>
        <v>#REF!</v>
      </c>
      <c r="C3" s="7" t="e">
        <f>IF(DAY(MarSun1)=1,"",IF(AND(YEAR(MarSun1+2)=CalendarYear,MONTH(MarSun1+2)=3),MarSun1+2,""))</f>
        <v>#REF!</v>
      </c>
      <c r="D3" s="7" t="e">
        <f>IF(DAY(MarSun1)=1,"",IF(AND(YEAR(MarSun1+3)=CalendarYear,MONTH(MarSun1+3)=3),MarSun1+3,""))</f>
        <v>#REF!</v>
      </c>
      <c r="E3" s="7" t="e">
        <f>IF(DAY(MarSun1)=1,"",IF(AND(YEAR(MarSun1+4)=CalendarYear,MONTH(MarSun1+4)=3),MarSun1+4,""))</f>
        <v>#REF!</v>
      </c>
      <c r="F3" s="7" t="e">
        <f>IF(DAY(MarSun1)=1,"",IF(AND(YEAR(MarSun1+5)=CalendarYear,MONTH(MarSun1+5)=3),MarSun1+5,""))</f>
        <v>#REF!</v>
      </c>
      <c r="G3" s="7" t="e">
        <f>IF(DAY(MarSun1)=1,"",IF(AND(YEAR(MarSun1+6)=CalendarYear,MONTH(MarSun1+6)=3),MarSun1+6,""))</f>
        <v>#REF!</v>
      </c>
      <c r="H3" s="14" t="e">
        <f>IF(DAY(MarSun1)=1,IF(AND(YEAR(MarSun1)=CalendarYear,MONTH(MarSun1)=3),MarSun1,""),IF(AND(YEAR(MarSun1+7)=CalendarYear,MONTH(MarSun1+7)=3),MarSun1+7,""))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IF(DAY(MarSun1)=1,IF(AND(YEAR(MarSun1+1)=CalendarYear,MONTH(MarSun1+1)=3),MarSun1+1,""),IF(AND(YEAR(MarSun1+8)=CalendarYear,MONTH(MarSun1+8)=3),MarSun1+8,""))</f>
        <v>#REF!</v>
      </c>
      <c r="C5" s="7" t="e">
        <f>IF(DAY(MarSun1)=1,IF(AND(YEAR(MarSun1+2)=CalendarYear,MONTH(MarSun1+2)=3),MarSun1+2,""),IF(AND(YEAR(MarSun1+9)=CalendarYear,MONTH(MarSun1+9)=3),MarSun1+9,""))</f>
        <v>#REF!</v>
      </c>
      <c r="D5" s="7" t="e">
        <f>IF(DAY(MarSun1)=1,IF(AND(YEAR(MarSun1+3)=CalendarYear,MONTH(MarSun1+3)=3),MarSun1+3,""),IF(AND(YEAR(MarSun1+10)=CalendarYear,MONTH(MarSun1+10)=3),MarSun1+10,""))</f>
        <v>#REF!</v>
      </c>
      <c r="E5" s="7" t="e">
        <f>IF(DAY(MarSun1)=1,IF(AND(YEAR(MarSun1+4)=CalendarYear,MONTH(MarSun1+4)=3),MarSun1+4,""),IF(AND(YEAR(MarSun1+11)=CalendarYear,MONTH(MarSun1+11)=3),MarSun1+11,""))</f>
        <v>#REF!</v>
      </c>
      <c r="F5" s="7" t="e">
        <f>IF(DAY(MarSun1)=1,IF(AND(YEAR(MarSun1+5)=CalendarYear,MONTH(MarSun1+5)=3),MarSun1+5,""),IF(AND(YEAR(MarSun1+12)=CalendarYear,MONTH(MarSun1+12)=3),MarSun1+12,""))</f>
        <v>#REF!</v>
      </c>
      <c r="G5" s="7" t="e">
        <f>IF(DAY(MarSun1)=1,IF(AND(YEAR(MarSun1+6)=CalendarYear,MONTH(MarSun1+6)=3),MarSun1+6,""),IF(AND(YEAR(MarSun1+13)=CalendarYear,MONTH(MarSun1+13)=3),MarSun1+13,""))</f>
        <v>#REF!</v>
      </c>
      <c r="H5" s="14" t="e">
        <f>IF(DAY(MarSun1)=1,IF(AND(YEAR(MarSun1+7)=CalendarYear,MONTH(MarSun1+7)=3),MarSun1+7,""),IF(AND(YEAR(MarSun1+14)=CalendarYear,MONTH(MarSun1+14)=3),MarSun1+14,""))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IF(DAY(MarSun1)=1,IF(AND(YEAR(MarSun1+8)=CalendarYear,MONTH(MarSun1+8)=3),MarSun1+8,""),IF(AND(YEAR(MarSun1+15)=CalendarYear,MONTH(MarSun1+15)=3),MarSun1+15,""))</f>
        <v>#REF!</v>
      </c>
      <c r="C7" s="7" t="e">
        <f>IF(DAY(MarSun1)=1,IF(AND(YEAR(MarSun1+9)=CalendarYear,MONTH(MarSun1+9)=3),MarSun1+9,""),IF(AND(YEAR(MarSun1+16)=CalendarYear,MONTH(MarSun1+16)=3),MarSun1+16,""))</f>
        <v>#REF!</v>
      </c>
      <c r="D7" s="7" t="e">
        <f>IF(DAY(MarSun1)=1,IF(AND(YEAR(MarSun1+10)=CalendarYear,MONTH(MarSun1+10)=3),MarSun1+10,""),IF(AND(YEAR(MarSun1+17)=CalendarYear,MONTH(MarSun1+17)=3),MarSun1+17,""))</f>
        <v>#REF!</v>
      </c>
      <c r="E7" s="7" t="e">
        <f>IF(DAY(MarSun1)=1,IF(AND(YEAR(MarSun1+11)=CalendarYear,MONTH(MarSun1+11)=3),MarSun1+11,""),IF(AND(YEAR(MarSun1+18)=CalendarYear,MONTH(MarSun1+18)=3),MarSun1+18,""))</f>
        <v>#REF!</v>
      </c>
      <c r="F7" s="7" t="e">
        <f>IF(DAY(MarSun1)=1,IF(AND(YEAR(MarSun1+12)=CalendarYear,MONTH(MarSun1+12)=3),MarSun1+12,""),IF(AND(YEAR(MarSun1+19)=CalendarYear,MONTH(MarSun1+19)=3),MarSun1+19,""))</f>
        <v>#REF!</v>
      </c>
      <c r="G7" s="7" t="e">
        <f>IF(DAY(MarSun1)=1,IF(AND(YEAR(MarSun1+13)=CalendarYear,MONTH(MarSun1+13)=3),MarSun1+13,""),IF(AND(YEAR(MarSun1+20)=CalendarYear,MONTH(MarSun1+20)=3),MarSun1+20,""))</f>
        <v>#REF!</v>
      </c>
      <c r="H7" s="14" t="e">
        <f>IF(DAY(MarSun1)=1,IF(AND(YEAR(MarSun1+14)=CalendarYear,MONTH(MarSun1+14)=3),MarSun1+14,""),IF(AND(YEAR(MarSun1+21)=CalendarYear,MONTH(MarSun1+21)=3),MarSun1+21,""))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IF(DAY(MarSun1)=1,IF(AND(YEAR(MarSun1+15)=CalendarYear,MONTH(MarSun1+15)=3),MarSun1+15,""),IF(AND(YEAR(MarSun1+22)=CalendarYear,MONTH(MarSun1+22)=3),MarSun1+22,""))</f>
        <v>#REF!</v>
      </c>
      <c r="C9" s="7" t="e">
        <f>IF(DAY(MarSun1)=1,IF(AND(YEAR(MarSun1+16)=CalendarYear,MONTH(MarSun1+16)=3),MarSun1+16,""),IF(AND(YEAR(MarSun1+23)=CalendarYear,MONTH(MarSun1+23)=3),MarSun1+23,""))</f>
        <v>#REF!</v>
      </c>
      <c r="D9" s="7" t="e">
        <f>IF(DAY(MarSun1)=1,IF(AND(YEAR(MarSun1+17)=CalendarYear,MONTH(MarSun1+17)=3),MarSun1+17,""),IF(AND(YEAR(MarSun1+24)=CalendarYear,MONTH(MarSun1+24)=3),MarSun1+24,""))</f>
        <v>#REF!</v>
      </c>
      <c r="E9" s="7" t="e">
        <f>IF(DAY(MarSun1)=1,IF(AND(YEAR(MarSun1+18)=CalendarYear,MONTH(MarSun1+18)=3),MarSun1+18,""),IF(AND(YEAR(MarSun1+25)=CalendarYear,MONTH(MarSun1+25)=3),MarSun1+25,""))</f>
        <v>#REF!</v>
      </c>
      <c r="F9" s="7" t="e">
        <f>IF(DAY(MarSun1)=1,IF(AND(YEAR(MarSun1+19)=CalendarYear,MONTH(MarSun1+19)=3),MarSun1+19,""),IF(AND(YEAR(MarSun1+26)=CalendarYear,MONTH(MarSun1+26)=3),MarSun1+26,""))</f>
        <v>#REF!</v>
      </c>
      <c r="G9" s="7" t="e">
        <f>IF(DAY(MarSun1)=1,IF(AND(YEAR(MarSun1+20)=CalendarYear,MONTH(MarSun1+20)=3),MarSun1+20,""),IF(AND(YEAR(MarSun1+27)=CalendarYear,MONTH(MarSun1+27)=3),MarSun1+27,""))</f>
        <v>#REF!</v>
      </c>
      <c r="H9" s="14" t="e">
        <f>IF(DAY(MarSun1)=1,IF(AND(YEAR(MarSun1+21)=CalendarYear,MONTH(MarSun1+21)=3),MarSun1+21,""),IF(AND(YEAR(MarSun1+28)=CalendarYear,MONTH(MarSun1+28)=3),MarSun1+28,""))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IF(DAY(MarSun1)=1,IF(AND(YEAR(MarSun1+22)=CalendarYear,MONTH(MarSun1+22)=3),MarSun1+22,""),IF(AND(YEAR(MarSun1+29)=CalendarYear,MONTH(MarSun1+29)=3),MarSun1+29,""))</f>
        <v>#REF!</v>
      </c>
      <c r="C11" s="7" t="e">
        <f>IF(DAY(MarSun1)=1,IF(AND(YEAR(MarSun1+23)=CalendarYear,MONTH(MarSun1+23)=3),MarSun1+23,""),IF(AND(YEAR(MarSun1+30)=CalendarYear,MONTH(MarSun1+30)=3),MarSun1+30,""))</f>
        <v>#REF!</v>
      </c>
      <c r="D11" s="7" t="e">
        <f>IF(DAY(MarSun1)=1,IF(AND(YEAR(MarSun1+24)=CalendarYear,MONTH(MarSun1+24)=3),MarSun1+24,""),IF(AND(YEAR(MarSun1+31)=CalendarYear,MONTH(MarSun1+31)=3),MarSun1+31,""))</f>
        <v>#REF!</v>
      </c>
      <c r="E11" s="7" t="e">
        <f>IF(DAY(MarSun1)=1,IF(AND(YEAR(MarSun1+25)=CalendarYear,MONTH(MarSun1+25)=3),MarSun1+25,""),IF(AND(YEAR(MarSun1+32)=CalendarYear,MONTH(MarSun1+32)=3),MarSun1+32,""))</f>
        <v>#REF!</v>
      </c>
      <c r="F11" s="7" t="e">
        <f>IF(DAY(MarSun1)=1,IF(AND(YEAR(MarSun1+26)=CalendarYear,MONTH(MarSun1+26)=3),MarSun1+26,""),IF(AND(YEAR(MarSun1+33)=CalendarYear,MONTH(MarSun1+33)=3),MarSun1+33,""))</f>
        <v>#REF!</v>
      </c>
      <c r="G11" s="7" t="e">
        <f>IF(DAY(MarSun1)=1,IF(AND(YEAR(MarSun1+27)=CalendarYear,MONTH(MarSun1+27)=3),MarSun1+27,""),IF(AND(YEAR(MarSun1+34)=CalendarYear,MONTH(MarSun1+34)=3),MarSun1+34,""))</f>
        <v>#REF!</v>
      </c>
      <c r="H11" s="14" t="e">
        <f>IF(DAY(MarSun1)=1,IF(AND(YEAR(MarSun1+28)=CalendarYear,MONTH(MarSun1+28)=3),MarSun1+28,""),IF(AND(YEAR(MarSun1+35)=CalendarYear,MONTH(MarSun1+35)=3),MarSun1+35,""))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IF(DAY(MarSun1)=1,IF(AND(YEAR(MarSun1+29)=CalendarYear,MONTH(MarSun1+29)=3),MarSun1+29,""),IF(AND(YEAR(MarSun1+36)=CalendarYear,MONTH(MarSun1+36)=3),MarSun1+36,""))</f>
        <v>#REF!</v>
      </c>
      <c r="C13" s="7" t="e">
        <f>IF(DAY(MarSun1)=1,IF(AND(YEAR(MarSun1+30)=CalendarYear,MONTH(MarSun1+30)=3),MarSun1+30,""),IF(AND(YEAR(MarSun1+37)=CalendarYear,MONTH(MarSun1+37)=3),MarSun1+37,""))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DATE(CalendarYear,4,1)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IF(DAY(AprSun1)=1,"",IF(AND(YEAR(AprSun1+1)=CalendarYear,MONTH(AprSun1+1)=4),AprSun1+1,""))</f>
        <v>#REF!</v>
      </c>
      <c r="C3" s="7" t="e">
        <f>IF(DAY(AprSun1)=1,"",IF(AND(YEAR(AprSun1+2)=CalendarYear,MONTH(AprSun1+2)=4),AprSun1+2,""))</f>
        <v>#REF!</v>
      </c>
      <c r="D3" s="7" t="e">
        <f>IF(DAY(AprSun1)=1,"",IF(AND(YEAR(AprSun1+3)=CalendarYear,MONTH(AprSun1+3)=4),AprSun1+3,""))</f>
        <v>#REF!</v>
      </c>
      <c r="E3" s="7" t="e">
        <f>IF(DAY(AprSun1)=1,"",IF(AND(YEAR(AprSun1+4)=CalendarYear,MONTH(AprSun1+4)=4),AprSun1+4,""))</f>
        <v>#REF!</v>
      </c>
      <c r="F3" s="7" t="e">
        <f>IF(DAY(AprSun1)=1,"",IF(AND(YEAR(AprSun1+5)=CalendarYear,MONTH(AprSun1+5)=4),AprSun1+5,""))</f>
        <v>#REF!</v>
      </c>
      <c r="G3" s="7" t="e">
        <f>IF(DAY(AprSun1)=1,"",IF(AND(YEAR(AprSun1+6)=CalendarYear,MONTH(AprSun1+6)=4),AprSun1+6,""))</f>
        <v>#REF!</v>
      </c>
      <c r="H3" s="14" t="e">
        <f>IF(DAY(AprSun1)=1,IF(AND(YEAR(AprSun1)=CalendarYear,MONTH(AprSun1)=4),AprSun1,""),IF(AND(YEAR(AprSun1+7)=CalendarYear,MONTH(AprSun1+7)=4),AprSun1+7,""))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IF(DAY(AprSun1)=1,IF(AND(YEAR(AprSun1+1)=CalendarYear,MONTH(AprSun1+1)=4),AprSun1+1,""),IF(AND(YEAR(AprSun1+8)=CalendarYear,MONTH(AprSun1+8)=4),AprSun1+8,""))</f>
        <v>#REF!</v>
      </c>
      <c r="C5" s="7" t="e">
        <f>IF(DAY(AprSun1)=1,IF(AND(YEAR(AprSun1+2)=CalendarYear,MONTH(AprSun1+2)=4),AprSun1+2,""),IF(AND(YEAR(AprSun1+9)=CalendarYear,MONTH(AprSun1+9)=4),AprSun1+9,""))</f>
        <v>#REF!</v>
      </c>
      <c r="D5" s="7" t="e">
        <f>IF(DAY(AprSun1)=1,IF(AND(YEAR(AprSun1+3)=CalendarYear,MONTH(AprSun1+3)=4),AprSun1+3,""),IF(AND(YEAR(AprSun1+10)=CalendarYear,MONTH(AprSun1+10)=4),AprSun1+10,""))</f>
        <v>#REF!</v>
      </c>
      <c r="E5" s="7" t="e">
        <f>IF(DAY(AprSun1)=1,IF(AND(YEAR(AprSun1+4)=CalendarYear,MONTH(AprSun1+4)=4),AprSun1+4,""),IF(AND(YEAR(AprSun1+11)=CalendarYear,MONTH(AprSun1+11)=4),AprSun1+11,""))</f>
        <v>#REF!</v>
      </c>
      <c r="F5" s="7" t="e">
        <f>IF(DAY(AprSun1)=1,IF(AND(YEAR(AprSun1+5)=CalendarYear,MONTH(AprSun1+5)=4),AprSun1+5,""),IF(AND(YEAR(AprSun1+12)=CalendarYear,MONTH(AprSun1+12)=4),AprSun1+12,""))</f>
        <v>#REF!</v>
      </c>
      <c r="G5" s="7" t="e">
        <f>IF(DAY(AprSun1)=1,IF(AND(YEAR(AprSun1+6)=CalendarYear,MONTH(AprSun1+6)=4),AprSun1+6,""),IF(AND(YEAR(AprSun1+13)=CalendarYear,MONTH(AprSun1+13)=4),AprSun1+13,""))</f>
        <v>#REF!</v>
      </c>
      <c r="H5" s="14" t="e">
        <f>IF(DAY(AprSun1)=1,IF(AND(YEAR(AprSun1+7)=CalendarYear,MONTH(AprSun1+7)=4),AprSun1+7,""),IF(AND(YEAR(AprSun1+14)=CalendarYear,MONTH(AprSun1+14)=4),AprSun1+14,""))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IF(DAY(AprSun1)=1,IF(AND(YEAR(AprSun1+8)=CalendarYear,MONTH(AprSun1+8)=4),AprSun1+8,""),IF(AND(YEAR(AprSun1+15)=CalendarYear,MONTH(AprSun1+15)=4),AprSun1+15,""))</f>
        <v>#REF!</v>
      </c>
      <c r="C7" s="7" t="e">
        <f>IF(DAY(AprSun1)=1,IF(AND(YEAR(AprSun1+9)=CalendarYear,MONTH(AprSun1+9)=4),AprSun1+9,""),IF(AND(YEAR(AprSun1+16)=CalendarYear,MONTH(AprSun1+16)=4),AprSun1+16,""))</f>
        <v>#REF!</v>
      </c>
      <c r="D7" s="7" t="e">
        <f>IF(DAY(AprSun1)=1,IF(AND(YEAR(AprSun1+10)=CalendarYear,MONTH(AprSun1+10)=4),AprSun1+10,""),IF(AND(YEAR(AprSun1+17)=CalendarYear,MONTH(AprSun1+17)=4),AprSun1+17,""))</f>
        <v>#REF!</v>
      </c>
      <c r="E7" s="7" t="e">
        <f>IF(DAY(AprSun1)=1,IF(AND(YEAR(AprSun1+11)=CalendarYear,MONTH(AprSun1+11)=4),AprSun1+11,""),IF(AND(YEAR(AprSun1+18)=CalendarYear,MONTH(AprSun1+18)=4),AprSun1+18,""))</f>
        <v>#REF!</v>
      </c>
      <c r="F7" s="7" t="e">
        <f>IF(DAY(AprSun1)=1,IF(AND(YEAR(AprSun1+12)=CalendarYear,MONTH(AprSun1+12)=4),AprSun1+12,""),IF(AND(YEAR(AprSun1+19)=CalendarYear,MONTH(AprSun1+19)=4),AprSun1+19,""))</f>
        <v>#REF!</v>
      </c>
      <c r="G7" s="7" t="e">
        <f>IF(DAY(AprSun1)=1,IF(AND(YEAR(AprSun1+13)=CalendarYear,MONTH(AprSun1+13)=4),AprSun1+13,""),IF(AND(YEAR(AprSun1+20)=CalendarYear,MONTH(AprSun1+20)=4),AprSun1+20,""))</f>
        <v>#REF!</v>
      </c>
      <c r="H7" s="14" t="e">
        <f>IF(DAY(AprSun1)=1,IF(AND(YEAR(AprSun1+14)=CalendarYear,MONTH(AprSun1+14)=4),AprSun1+14,""),IF(AND(YEAR(AprSun1+21)=CalendarYear,MONTH(AprSun1+21)=4),AprSun1+21,""))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IF(DAY(AprSun1)=1,IF(AND(YEAR(AprSun1+15)=CalendarYear,MONTH(AprSun1+15)=4),AprSun1+15,""),IF(AND(YEAR(AprSun1+22)=CalendarYear,MONTH(AprSun1+22)=4),AprSun1+22,""))</f>
        <v>#REF!</v>
      </c>
      <c r="C9" s="7" t="e">
        <f>IF(DAY(AprSun1)=1,IF(AND(YEAR(AprSun1+16)=CalendarYear,MONTH(AprSun1+16)=4),AprSun1+16,""),IF(AND(YEAR(AprSun1+23)=CalendarYear,MONTH(AprSun1+23)=4),AprSun1+23,""))</f>
        <v>#REF!</v>
      </c>
      <c r="D9" s="7" t="e">
        <f>IF(DAY(AprSun1)=1,IF(AND(YEAR(AprSun1+17)=CalendarYear,MONTH(AprSun1+17)=4),AprSun1+17,""),IF(AND(YEAR(AprSun1+24)=CalendarYear,MONTH(AprSun1+24)=4),AprSun1+24,""))</f>
        <v>#REF!</v>
      </c>
      <c r="E9" s="7" t="e">
        <f>IF(DAY(AprSun1)=1,IF(AND(YEAR(AprSun1+18)=CalendarYear,MONTH(AprSun1+18)=4),AprSun1+18,""),IF(AND(YEAR(AprSun1+25)=CalendarYear,MONTH(AprSun1+25)=4),AprSun1+25,""))</f>
        <v>#REF!</v>
      </c>
      <c r="F9" s="7" t="e">
        <f>IF(DAY(AprSun1)=1,IF(AND(YEAR(AprSun1+19)=CalendarYear,MONTH(AprSun1+19)=4),AprSun1+19,""),IF(AND(YEAR(AprSun1+26)=CalendarYear,MONTH(AprSun1+26)=4),AprSun1+26,""))</f>
        <v>#REF!</v>
      </c>
      <c r="G9" s="7" t="e">
        <f>IF(DAY(AprSun1)=1,IF(AND(YEAR(AprSun1+20)=CalendarYear,MONTH(AprSun1+20)=4),AprSun1+20,""),IF(AND(YEAR(AprSun1+27)=CalendarYear,MONTH(AprSun1+27)=4),AprSun1+27,""))</f>
        <v>#REF!</v>
      </c>
      <c r="H9" s="14" t="e">
        <f>IF(DAY(AprSun1)=1,IF(AND(YEAR(AprSun1+21)=CalendarYear,MONTH(AprSun1+21)=4),AprSun1+21,""),IF(AND(YEAR(AprSun1+28)=CalendarYear,MONTH(AprSun1+28)=4),AprSun1+28,""))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IF(DAY(AprSun1)=1,IF(AND(YEAR(AprSun1+22)=CalendarYear,MONTH(AprSun1+22)=4),AprSun1+22,""),IF(AND(YEAR(AprSun1+29)=CalendarYear,MONTH(AprSun1+29)=4),AprSun1+29,""))</f>
        <v>#REF!</v>
      </c>
      <c r="C11" s="7" t="e">
        <f>IF(DAY(AprSun1)=1,IF(AND(YEAR(AprSun1+23)=CalendarYear,MONTH(AprSun1+23)=4),AprSun1+23,""),IF(AND(YEAR(AprSun1+30)=CalendarYear,MONTH(AprSun1+30)=4),AprSun1+30,""))</f>
        <v>#REF!</v>
      </c>
      <c r="D11" s="7" t="e">
        <f>IF(DAY(AprSun1)=1,IF(AND(YEAR(AprSun1+24)=CalendarYear,MONTH(AprSun1+24)=4),AprSun1+24,""),IF(AND(YEAR(AprSun1+31)=CalendarYear,MONTH(AprSun1+31)=4),AprSun1+31,""))</f>
        <v>#REF!</v>
      </c>
      <c r="E11" s="7" t="e">
        <f>IF(DAY(AprSun1)=1,IF(AND(YEAR(AprSun1+25)=CalendarYear,MONTH(AprSun1+25)=4),AprSun1+25,""),IF(AND(YEAR(AprSun1+32)=CalendarYear,MONTH(AprSun1+32)=4),AprSun1+32,""))</f>
        <v>#REF!</v>
      </c>
      <c r="F11" s="7" t="e">
        <f>IF(DAY(AprSun1)=1,IF(AND(YEAR(AprSun1+26)=CalendarYear,MONTH(AprSun1+26)=4),AprSun1+26,""),IF(AND(YEAR(AprSun1+33)=CalendarYear,MONTH(AprSun1+33)=4),AprSun1+33,""))</f>
        <v>#REF!</v>
      </c>
      <c r="G11" s="7" t="e">
        <f>IF(DAY(AprSun1)=1,IF(AND(YEAR(AprSun1+27)=CalendarYear,MONTH(AprSun1+27)=4),AprSun1+27,""),IF(AND(YEAR(AprSun1+34)=CalendarYear,MONTH(AprSun1+34)=4),AprSun1+34,""))</f>
        <v>#REF!</v>
      </c>
      <c r="H11" s="14" t="e">
        <f>IF(DAY(AprSun1)=1,IF(AND(YEAR(AprSun1+28)=CalendarYear,MONTH(AprSun1+28)=4),AprSun1+28,""),IF(AND(YEAR(AprSun1+35)=CalendarYear,MONTH(AprSun1+35)=4),AprSun1+35,""))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IF(DAY(AprSun1)=1,IF(AND(YEAR(AprSun1+29)=CalendarYear,MONTH(AprSun1+29)=4),AprSun1+29,""),IF(AND(YEAR(AprSun1+36)=CalendarYear,MONTH(AprSun1+36)=4),AprSun1+36,""))</f>
        <v>#REF!</v>
      </c>
      <c r="C13" s="7" t="e">
        <f>IF(DAY(AprSun1)=1,IF(AND(YEAR(AprSun1+30)=CalendarYear,MONTH(AprSun1+30)=4),AprSun1+30,""),IF(AND(YEAR(AprSun1+37)=CalendarYear,MONTH(AprSun1+37)=4),AprSun1+37,""))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DATE(CalendarYear,5,1)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IF(DAY(MaySun1)=1,"",IF(AND(YEAR(MaySun1+1)=CalendarYear,MONTH(MaySun1+1)=5),MaySun1+1,""))</f>
        <v>#REF!</v>
      </c>
      <c r="C3" s="7" t="e">
        <f>IF(DAY(MaySun1)=1,"",IF(AND(YEAR(MaySun1+2)=CalendarYear,MONTH(MaySun1+2)=5),MaySun1+2,""))</f>
        <v>#REF!</v>
      </c>
      <c r="D3" s="7" t="e">
        <f>IF(DAY(MaySun1)=1,"",IF(AND(YEAR(MaySun1+3)=CalendarYear,MONTH(MaySun1+3)=5),MaySun1+3,""))</f>
        <v>#REF!</v>
      </c>
      <c r="E3" s="7" t="e">
        <f>IF(DAY(MaySun1)=1,"",IF(AND(YEAR(MaySun1+4)=CalendarYear,MONTH(MaySun1+4)=5),MaySun1+4,""))</f>
        <v>#REF!</v>
      </c>
      <c r="F3" s="7" t="e">
        <f>IF(DAY(MaySun1)=1,"",IF(AND(YEAR(MaySun1+5)=CalendarYear,MONTH(MaySun1+5)=5),MaySun1+5,""))</f>
        <v>#REF!</v>
      </c>
      <c r="G3" s="7" t="e">
        <f>IF(DAY(MaySun1)=1,"",IF(AND(YEAR(MaySun1+6)=CalendarYear,MONTH(MaySun1+6)=5),MaySun1+6,""))</f>
        <v>#REF!</v>
      </c>
      <c r="H3" s="14" t="e">
        <f>IF(DAY(MaySun1)=1,IF(AND(YEAR(MaySun1)=CalendarYear,MONTH(MaySun1)=5),MaySun1,""),IF(AND(YEAR(MaySun1+7)=CalendarYear,MONTH(MaySun1+7)=5),MaySun1+7,""))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IF(DAY(MaySun1)=1,IF(AND(YEAR(MaySun1+1)=CalendarYear,MONTH(MaySun1+1)=5),MaySun1+1,""),IF(AND(YEAR(MaySun1+8)=CalendarYear,MONTH(MaySun1+8)=5),MaySun1+8,""))</f>
        <v>#REF!</v>
      </c>
      <c r="C5" s="7" t="e">
        <f>IF(DAY(MaySun1)=1,IF(AND(YEAR(MaySun1+2)=CalendarYear,MONTH(MaySun1+2)=5),MaySun1+2,""),IF(AND(YEAR(MaySun1+9)=CalendarYear,MONTH(MaySun1+9)=5),MaySun1+9,""))</f>
        <v>#REF!</v>
      </c>
      <c r="D5" s="7" t="e">
        <f>IF(DAY(MaySun1)=1,IF(AND(YEAR(MaySun1+3)=CalendarYear,MONTH(MaySun1+3)=5),MaySun1+3,""),IF(AND(YEAR(MaySun1+10)=CalendarYear,MONTH(MaySun1+10)=5),MaySun1+10,""))</f>
        <v>#REF!</v>
      </c>
      <c r="E5" s="7" t="e">
        <f>IF(DAY(MaySun1)=1,IF(AND(YEAR(MaySun1+4)=CalendarYear,MONTH(MaySun1+4)=5),MaySun1+4,""),IF(AND(YEAR(MaySun1+11)=CalendarYear,MONTH(MaySun1+11)=5),MaySun1+11,""))</f>
        <v>#REF!</v>
      </c>
      <c r="F5" s="7" t="e">
        <f>IF(DAY(MaySun1)=1,IF(AND(YEAR(MaySun1+5)=CalendarYear,MONTH(MaySun1+5)=5),MaySun1+5,""),IF(AND(YEAR(MaySun1+12)=CalendarYear,MONTH(MaySun1+12)=5),MaySun1+12,""))</f>
        <v>#REF!</v>
      </c>
      <c r="G5" s="7" t="e">
        <f>IF(DAY(MaySun1)=1,IF(AND(YEAR(MaySun1+6)=CalendarYear,MONTH(MaySun1+6)=5),MaySun1+6,""),IF(AND(YEAR(MaySun1+13)=CalendarYear,MONTH(MaySun1+13)=5),MaySun1+13,""))</f>
        <v>#REF!</v>
      </c>
      <c r="H5" s="14" t="e">
        <f>IF(DAY(MaySun1)=1,IF(AND(YEAR(MaySun1+7)=CalendarYear,MONTH(MaySun1+7)=5),MaySun1+7,""),IF(AND(YEAR(MaySun1+14)=CalendarYear,MONTH(MaySun1+14)=5),MaySun1+14,""))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IF(DAY(MaySun1)=1,IF(AND(YEAR(MaySun1+8)=CalendarYear,MONTH(MaySun1+8)=5),MaySun1+8,""),IF(AND(YEAR(MaySun1+15)=CalendarYear,MONTH(MaySun1+15)=5),MaySun1+15,""))</f>
        <v>#REF!</v>
      </c>
      <c r="C7" s="7" t="e">
        <f>IF(DAY(MaySun1)=1,IF(AND(YEAR(MaySun1+9)=CalendarYear,MONTH(MaySun1+9)=5),MaySun1+9,""),IF(AND(YEAR(MaySun1+16)=CalendarYear,MONTH(MaySun1+16)=5),MaySun1+16,""))</f>
        <v>#REF!</v>
      </c>
      <c r="D7" s="7" t="e">
        <f>IF(DAY(MaySun1)=1,IF(AND(YEAR(MaySun1+10)=CalendarYear,MONTH(MaySun1+10)=5),MaySun1+10,""),IF(AND(YEAR(MaySun1+17)=CalendarYear,MONTH(MaySun1+17)=5),MaySun1+17,""))</f>
        <v>#REF!</v>
      </c>
      <c r="E7" s="7" t="e">
        <f>IF(DAY(MaySun1)=1,IF(AND(YEAR(MaySun1+11)=CalendarYear,MONTH(MaySun1+11)=5),MaySun1+11,""),IF(AND(YEAR(MaySun1+18)=CalendarYear,MONTH(MaySun1+18)=5),MaySun1+18,""))</f>
        <v>#REF!</v>
      </c>
      <c r="F7" s="7" t="e">
        <f>IF(DAY(MaySun1)=1,IF(AND(YEAR(MaySun1+12)=CalendarYear,MONTH(MaySun1+12)=5),MaySun1+12,""),IF(AND(YEAR(MaySun1+19)=CalendarYear,MONTH(MaySun1+19)=5),MaySun1+19,""))</f>
        <v>#REF!</v>
      </c>
      <c r="G7" s="7" t="e">
        <f>IF(DAY(MaySun1)=1,IF(AND(YEAR(MaySun1+13)=CalendarYear,MONTH(MaySun1+13)=5),MaySun1+13,""),IF(AND(YEAR(MaySun1+20)=CalendarYear,MONTH(MaySun1+20)=5),MaySun1+20,""))</f>
        <v>#REF!</v>
      </c>
      <c r="H7" s="14" t="e">
        <f>IF(DAY(MaySun1)=1,IF(AND(YEAR(MaySun1+14)=CalendarYear,MONTH(MaySun1+14)=5),MaySun1+14,""),IF(AND(YEAR(MaySun1+21)=CalendarYear,MONTH(MaySun1+21)=5),MaySun1+21,""))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IF(DAY(MaySun1)=1,IF(AND(YEAR(MaySun1+15)=CalendarYear,MONTH(MaySun1+15)=5),MaySun1+15,""),IF(AND(YEAR(MaySun1+22)=CalendarYear,MONTH(MaySun1+22)=5),MaySun1+22,""))</f>
        <v>#REF!</v>
      </c>
      <c r="C9" s="7" t="e">
        <f>IF(DAY(MaySun1)=1,IF(AND(YEAR(MaySun1+16)=CalendarYear,MONTH(MaySun1+16)=5),MaySun1+16,""),IF(AND(YEAR(MaySun1+23)=CalendarYear,MONTH(MaySun1+23)=5),MaySun1+23,""))</f>
        <v>#REF!</v>
      </c>
      <c r="D9" s="7" t="e">
        <f>IF(DAY(MaySun1)=1,IF(AND(YEAR(MaySun1+17)=CalendarYear,MONTH(MaySun1+17)=5),MaySun1+17,""),IF(AND(YEAR(MaySun1+24)=CalendarYear,MONTH(MaySun1+24)=5),MaySun1+24,""))</f>
        <v>#REF!</v>
      </c>
      <c r="E9" s="7" t="e">
        <f>IF(DAY(MaySun1)=1,IF(AND(YEAR(MaySun1+18)=CalendarYear,MONTH(MaySun1+18)=5),MaySun1+18,""),IF(AND(YEAR(MaySun1+25)=CalendarYear,MONTH(MaySun1+25)=5),MaySun1+25,""))</f>
        <v>#REF!</v>
      </c>
      <c r="F9" s="7" t="e">
        <f>IF(DAY(MaySun1)=1,IF(AND(YEAR(MaySun1+19)=CalendarYear,MONTH(MaySun1+19)=5),MaySun1+19,""),IF(AND(YEAR(MaySun1+26)=CalendarYear,MONTH(MaySun1+26)=5),MaySun1+26,""))</f>
        <v>#REF!</v>
      </c>
      <c r="G9" s="7" t="e">
        <f>IF(DAY(MaySun1)=1,IF(AND(YEAR(MaySun1+20)=CalendarYear,MONTH(MaySun1+20)=5),MaySun1+20,""),IF(AND(YEAR(MaySun1+27)=CalendarYear,MONTH(MaySun1+27)=5),MaySun1+27,""))</f>
        <v>#REF!</v>
      </c>
      <c r="H9" s="14" t="e">
        <f>IF(DAY(MaySun1)=1,IF(AND(YEAR(MaySun1+21)=CalendarYear,MONTH(MaySun1+21)=5),MaySun1+21,""),IF(AND(YEAR(MaySun1+28)=CalendarYear,MONTH(MaySun1+28)=5),MaySun1+28,""))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IF(DAY(MaySun1)=1,IF(AND(YEAR(MaySun1+22)=CalendarYear,MONTH(MaySun1+22)=5),MaySun1+22,""),IF(AND(YEAR(MaySun1+29)=CalendarYear,MONTH(MaySun1+29)=5),MaySun1+29,""))</f>
        <v>#REF!</v>
      </c>
      <c r="C11" s="7" t="e">
        <f>IF(DAY(MaySun1)=1,IF(AND(YEAR(MaySun1+23)=CalendarYear,MONTH(MaySun1+23)=5),MaySun1+23,""),IF(AND(YEAR(MaySun1+30)=CalendarYear,MONTH(MaySun1+30)=5),MaySun1+30,""))</f>
        <v>#REF!</v>
      </c>
      <c r="D11" s="7" t="e">
        <f>IF(DAY(MaySun1)=1,IF(AND(YEAR(MaySun1+24)=CalendarYear,MONTH(MaySun1+24)=5),MaySun1+24,""),IF(AND(YEAR(MaySun1+31)=CalendarYear,MONTH(MaySun1+31)=5),MaySun1+31,""))</f>
        <v>#REF!</v>
      </c>
      <c r="E11" s="7" t="e">
        <f>IF(DAY(MaySun1)=1,IF(AND(YEAR(MaySun1+25)=CalendarYear,MONTH(MaySun1+25)=5),MaySun1+25,""),IF(AND(YEAR(MaySun1+32)=CalendarYear,MONTH(MaySun1+32)=5),MaySun1+32,""))</f>
        <v>#REF!</v>
      </c>
      <c r="F11" s="7" t="e">
        <f>IF(DAY(MaySun1)=1,IF(AND(YEAR(MaySun1+26)=CalendarYear,MONTH(MaySun1+26)=5),MaySun1+26,""),IF(AND(YEAR(MaySun1+33)=CalendarYear,MONTH(MaySun1+33)=5),MaySun1+33,""))</f>
        <v>#REF!</v>
      </c>
      <c r="G11" s="7" t="e">
        <f>IF(DAY(MaySun1)=1,IF(AND(YEAR(MaySun1+27)=CalendarYear,MONTH(MaySun1+27)=5),MaySun1+27,""),IF(AND(YEAR(MaySun1+34)=CalendarYear,MONTH(MaySun1+34)=5),MaySun1+34,""))</f>
        <v>#REF!</v>
      </c>
      <c r="H11" s="14" t="e">
        <f>IF(DAY(MaySun1)=1,IF(AND(YEAR(MaySun1+28)=CalendarYear,MONTH(MaySun1+28)=5),MaySun1+28,""),IF(AND(YEAR(MaySun1+35)=CalendarYear,MONTH(MaySun1+35)=5),MaySun1+35,""))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IF(DAY(MaySun1)=1,IF(AND(YEAR(MaySun1+29)=CalendarYear,MONTH(MaySun1+29)=5),MaySun1+29,""),IF(AND(YEAR(MaySun1+36)=CalendarYear,MONTH(MaySun1+36)=5),MaySun1+36,""))</f>
        <v>#REF!</v>
      </c>
      <c r="C13" s="7" t="e">
        <f>IF(DAY(MaySun1)=1,IF(AND(YEAR(MaySun1+30)=CalendarYear,MONTH(MaySun1+30)=5),MaySun1+30,""),IF(AND(YEAR(MaySun1+37)=CalendarYear,MONTH(MaySun1+37)=5),MaySun1+37,""))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DATE(CalendarYear,6,1)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IF(DAY(JunSun1)=1,"",IF(AND(YEAR(JunSun1+1)=CalendarYear,MONTH(JunSun1+1)=6),JunSun1+1,""))</f>
        <v>#REF!</v>
      </c>
      <c r="C3" s="7" t="e">
        <f>IF(DAY(JunSun1)=1,"",IF(AND(YEAR(JunSun1+2)=CalendarYear,MONTH(JunSun1+2)=6),JunSun1+2,""))</f>
        <v>#REF!</v>
      </c>
      <c r="D3" s="7" t="e">
        <f>IF(DAY(JunSun1)=1,"",IF(AND(YEAR(JunSun1+3)=CalendarYear,MONTH(JunSun1+3)=6),JunSun1+3,""))</f>
        <v>#REF!</v>
      </c>
      <c r="E3" s="7" t="e">
        <f>IF(DAY(JunSun1)=1,"",IF(AND(YEAR(JunSun1+4)=CalendarYear,MONTH(JunSun1+4)=6),JunSun1+4,""))</f>
        <v>#REF!</v>
      </c>
      <c r="F3" s="7" t="e">
        <f>IF(DAY(JunSun1)=1,"",IF(AND(YEAR(JunSun1+5)=CalendarYear,MONTH(JunSun1+5)=6),JunSun1+5,""))</f>
        <v>#REF!</v>
      </c>
      <c r="G3" s="7" t="e">
        <f>IF(DAY(JunSun1)=1,"",IF(AND(YEAR(JunSun1+6)=CalendarYear,MONTH(JunSun1+6)=6),JunSun1+6,""))</f>
        <v>#REF!</v>
      </c>
      <c r="H3" s="14" t="e">
        <f>IF(DAY(JunSun1)=1,IF(AND(YEAR(JunSun1)=CalendarYear,MONTH(JunSun1)=6),JunSun1,""),IF(AND(YEAR(JunSun1+7)=CalendarYear,MONTH(JunSun1+7)=6),JunSun1+7,""))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IF(DAY(JunSun1)=1,IF(AND(YEAR(JunSun1+1)=CalendarYear,MONTH(JunSun1+1)=6),JunSun1+1,""),IF(AND(YEAR(JunSun1+8)=CalendarYear,MONTH(JunSun1+8)=6),JunSun1+8,""))</f>
        <v>#REF!</v>
      </c>
      <c r="C5" s="7" t="e">
        <f>IF(DAY(JunSun1)=1,IF(AND(YEAR(JunSun1+2)=CalendarYear,MONTH(JunSun1+2)=6),JunSun1+2,""),IF(AND(YEAR(JunSun1+9)=CalendarYear,MONTH(JunSun1+9)=6),JunSun1+9,""))</f>
        <v>#REF!</v>
      </c>
      <c r="D5" s="7" t="e">
        <f>IF(DAY(JunSun1)=1,IF(AND(YEAR(JunSun1+3)=CalendarYear,MONTH(JunSun1+3)=6),JunSun1+3,""),IF(AND(YEAR(JunSun1+10)=CalendarYear,MONTH(JunSun1+10)=6),JunSun1+10,""))</f>
        <v>#REF!</v>
      </c>
      <c r="E5" s="7" t="e">
        <f>IF(DAY(JunSun1)=1,IF(AND(YEAR(JunSun1+4)=CalendarYear,MONTH(JunSun1+4)=6),JunSun1+4,""),IF(AND(YEAR(JunSun1+11)=CalendarYear,MONTH(JunSun1+11)=6),JunSun1+11,""))</f>
        <v>#REF!</v>
      </c>
      <c r="F5" s="7" t="e">
        <f>IF(DAY(JunSun1)=1,IF(AND(YEAR(JunSun1+5)=CalendarYear,MONTH(JunSun1+5)=6),JunSun1+5,""),IF(AND(YEAR(JunSun1+12)=CalendarYear,MONTH(JunSun1+12)=6),JunSun1+12,""))</f>
        <v>#REF!</v>
      </c>
      <c r="G5" s="7" t="e">
        <f>IF(DAY(JunSun1)=1,IF(AND(YEAR(JunSun1+6)=CalendarYear,MONTH(JunSun1+6)=6),JunSun1+6,""),IF(AND(YEAR(JunSun1+13)=CalendarYear,MONTH(JunSun1+13)=6),JunSun1+13,""))</f>
        <v>#REF!</v>
      </c>
      <c r="H5" s="14" t="e">
        <f>IF(DAY(JunSun1)=1,IF(AND(YEAR(JunSun1+7)=CalendarYear,MONTH(JunSun1+7)=6),JunSun1+7,""),IF(AND(YEAR(JunSun1+14)=CalendarYear,MONTH(JunSun1+14)=6),JunSun1+14,""))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IF(DAY(JunSun1)=1,IF(AND(YEAR(JunSun1+8)=CalendarYear,MONTH(JunSun1+8)=6),JunSun1+8,""),IF(AND(YEAR(JunSun1+15)=CalendarYear,MONTH(JunSun1+15)=6),JunSun1+15,""))</f>
        <v>#REF!</v>
      </c>
      <c r="C7" s="7" t="e">
        <f>IF(DAY(JunSun1)=1,IF(AND(YEAR(JunSun1+9)=CalendarYear,MONTH(JunSun1+9)=6),JunSun1+9,""),IF(AND(YEAR(JunSun1+16)=CalendarYear,MONTH(JunSun1+16)=6),JunSun1+16,""))</f>
        <v>#REF!</v>
      </c>
      <c r="D7" s="7" t="e">
        <f>IF(DAY(JunSun1)=1,IF(AND(YEAR(JunSun1+10)=CalendarYear,MONTH(JunSun1+10)=6),JunSun1+10,""),IF(AND(YEAR(JunSun1+17)=CalendarYear,MONTH(JunSun1+17)=6),JunSun1+17,""))</f>
        <v>#REF!</v>
      </c>
      <c r="E7" s="7" t="e">
        <f>IF(DAY(JunSun1)=1,IF(AND(YEAR(JunSun1+11)=CalendarYear,MONTH(JunSun1+11)=6),JunSun1+11,""),IF(AND(YEAR(JunSun1+18)=CalendarYear,MONTH(JunSun1+18)=6),JunSun1+18,""))</f>
        <v>#REF!</v>
      </c>
      <c r="F7" s="7" t="e">
        <f>IF(DAY(JunSun1)=1,IF(AND(YEAR(JunSun1+12)=CalendarYear,MONTH(JunSun1+12)=6),JunSun1+12,""),IF(AND(YEAR(JunSun1+19)=CalendarYear,MONTH(JunSun1+19)=6),JunSun1+19,""))</f>
        <v>#REF!</v>
      </c>
      <c r="G7" s="7" t="e">
        <f>IF(DAY(JunSun1)=1,IF(AND(YEAR(JunSun1+13)=CalendarYear,MONTH(JunSun1+13)=6),JunSun1+13,""),IF(AND(YEAR(JunSun1+20)=CalendarYear,MONTH(JunSun1+20)=6),JunSun1+20,""))</f>
        <v>#REF!</v>
      </c>
      <c r="H7" s="14" t="e">
        <f>IF(DAY(JunSun1)=1,IF(AND(YEAR(JunSun1+14)=CalendarYear,MONTH(JunSun1+14)=6),JunSun1+14,""),IF(AND(YEAR(JunSun1+21)=CalendarYear,MONTH(JunSun1+21)=6),JunSun1+21,""))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IF(DAY(JunSun1)=1,IF(AND(YEAR(JunSun1+15)=CalendarYear,MONTH(JunSun1+15)=6),JunSun1+15,""),IF(AND(YEAR(JunSun1+22)=CalendarYear,MONTH(JunSun1+22)=6),JunSun1+22,""))</f>
        <v>#REF!</v>
      </c>
      <c r="C9" s="7" t="e">
        <f>IF(DAY(JunSun1)=1,IF(AND(YEAR(JunSun1+16)=CalendarYear,MONTH(JunSun1+16)=6),JunSun1+16,""),IF(AND(YEAR(JunSun1+23)=CalendarYear,MONTH(JunSun1+23)=6),JunSun1+23,""))</f>
        <v>#REF!</v>
      </c>
      <c r="D9" s="7" t="e">
        <f>IF(DAY(JunSun1)=1,IF(AND(YEAR(JunSun1+17)=CalendarYear,MONTH(JunSun1+17)=6),JunSun1+17,""),IF(AND(YEAR(JunSun1+24)=CalendarYear,MONTH(JunSun1+24)=6),JunSun1+24,""))</f>
        <v>#REF!</v>
      </c>
      <c r="E9" s="7" t="e">
        <f>IF(DAY(JunSun1)=1,IF(AND(YEAR(JunSun1+18)=CalendarYear,MONTH(JunSun1+18)=6),JunSun1+18,""),IF(AND(YEAR(JunSun1+25)=CalendarYear,MONTH(JunSun1+25)=6),JunSun1+25,""))</f>
        <v>#REF!</v>
      </c>
      <c r="F9" s="7" t="e">
        <f>IF(DAY(JunSun1)=1,IF(AND(YEAR(JunSun1+19)=CalendarYear,MONTH(JunSun1+19)=6),JunSun1+19,""),IF(AND(YEAR(JunSun1+26)=CalendarYear,MONTH(JunSun1+26)=6),JunSun1+26,""))</f>
        <v>#REF!</v>
      </c>
      <c r="G9" s="7" t="e">
        <f>IF(DAY(JunSun1)=1,IF(AND(YEAR(JunSun1+20)=CalendarYear,MONTH(JunSun1+20)=6),JunSun1+20,""),IF(AND(YEAR(JunSun1+27)=CalendarYear,MONTH(JunSun1+27)=6),JunSun1+27,""))</f>
        <v>#REF!</v>
      </c>
      <c r="H9" s="14" t="e">
        <f>IF(DAY(JunSun1)=1,IF(AND(YEAR(JunSun1+21)=CalendarYear,MONTH(JunSun1+21)=6),JunSun1+21,""),IF(AND(YEAR(JunSun1+28)=CalendarYear,MONTH(JunSun1+28)=6),JunSun1+28,""))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IF(DAY(JunSun1)=1,IF(AND(YEAR(JunSun1+22)=CalendarYear,MONTH(JunSun1+22)=6),JunSun1+22,""),IF(AND(YEAR(JunSun1+29)=CalendarYear,MONTH(JunSun1+29)=6),JunSun1+29,""))</f>
        <v>#REF!</v>
      </c>
      <c r="C11" s="7" t="e">
        <f>IF(DAY(JunSun1)=1,IF(AND(YEAR(JunSun1+23)=CalendarYear,MONTH(JunSun1+23)=6),JunSun1+23,""),IF(AND(YEAR(JunSun1+30)=CalendarYear,MONTH(JunSun1+30)=6),JunSun1+30,""))</f>
        <v>#REF!</v>
      </c>
      <c r="D11" s="7" t="e">
        <f>IF(DAY(JunSun1)=1,IF(AND(YEAR(JunSun1+24)=CalendarYear,MONTH(JunSun1+24)=6),JunSun1+24,""),IF(AND(YEAR(JunSun1+31)=CalendarYear,MONTH(JunSun1+31)=6),JunSun1+31,""))</f>
        <v>#REF!</v>
      </c>
      <c r="E11" s="7" t="e">
        <f>IF(DAY(JunSun1)=1,IF(AND(YEAR(JunSun1+25)=CalendarYear,MONTH(JunSun1+25)=6),JunSun1+25,""),IF(AND(YEAR(JunSun1+32)=CalendarYear,MONTH(JunSun1+32)=6),JunSun1+32,""))</f>
        <v>#REF!</v>
      </c>
      <c r="F11" s="7" t="e">
        <f>IF(DAY(JunSun1)=1,IF(AND(YEAR(JunSun1+26)=CalendarYear,MONTH(JunSun1+26)=6),JunSun1+26,""),IF(AND(YEAR(JunSun1+33)=CalendarYear,MONTH(JunSun1+33)=6),JunSun1+33,""))</f>
        <v>#REF!</v>
      </c>
      <c r="G11" s="7" t="e">
        <f>IF(DAY(JunSun1)=1,IF(AND(YEAR(JunSun1+27)=CalendarYear,MONTH(JunSun1+27)=6),JunSun1+27,""),IF(AND(YEAR(JunSun1+34)=CalendarYear,MONTH(JunSun1+34)=6),JunSun1+34,""))</f>
        <v>#REF!</v>
      </c>
      <c r="H11" s="14" t="e">
        <f>IF(DAY(JunSun1)=1,IF(AND(YEAR(JunSun1+28)=CalendarYear,MONTH(JunSun1+28)=6),JunSun1+28,""),IF(AND(YEAR(JunSun1+35)=CalendarYear,MONTH(JunSun1+35)=6),JunSun1+35,""))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IF(DAY(JunSun1)=1,IF(AND(YEAR(JunSun1+29)=CalendarYear,MONTH(JunSun1+29)=6),JunSun1+29,""),IF(AND(YEAR(JunSun1+36)=CalendarYear,MONTH(JunSun1+36)=6),JunSun1+36,""))</f>
        <v>#REF!</v>
      </c>
      <c r="C13" s="7" t="e">
        <f>IF(DAY(JunSun1)=1,IF(AND(YEAR(JunSun1+30)=CalendarYear,MONTH(JunSun1+30)=6),JunSun1+30,""),IF(AND(YEAR(JunSun1+37)=CalendarYear,MONTH(JunSun1+37)=6),JunSun1+37,""))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90"/>
      <c r="E14" s="91"/>
      <c r="F14" s="91"/>
      <c r="G14" s="91"/>
      <c r="H14" s="92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DATE(CalendarYear,7,1)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IF(DAY(JulSun1)=1,"",IF(AND(YEAR(JulSun1+1)=CalendarYear,MONTH(JulSun1+1)=7),JulSun1+1,""))</f>
        <v>#REF!</v>
      </c>
      <c r="C3" s="7" t="e">
        <f>IF(DAY(JulSun1)=1,"",IF(AND(YEAR(JulSun1+2)=CalendarYear,MONTH(JulSun1+2)=7),JulSun1+2,""))</f>
        <v>#REF!</v>
      </c>
      <c r="D3" s="7" t="e">
        <f>IF(DAY(JulSun1)=1,"",IF(AND(YEAR(JulSun1+3)=CalendarYear,MONTH(JulSun1+3)=7),JulSun1+3,""))</f>
        <v>#REF!</v>
      </c>
      <c r="E3" s="7" t="e">
        <f>IF(DAY(JulSun1)=1,"",IF(AND(YEAR(JulSun1+4)=CalendarYear,MONTH(JulSun1+4)=7),JulSun1+4,""))</f>
        <v>#REF!</v>
      </c>
      <c r="F3" s="7" t="e">
        <f>IF(DAY(JulSun1)=1,"",IF(AND(YEAR(JulSun1+5)=CalendarYear,MONTH(JulSun1+5)=7),JulSun1+5,""))</f>
        <v>#REF!</v>
      </c>
      <c r="G3" s="7" t="e">
        <f>IF(DAY(JulSun1)=1,"",IF(AND(YEAR(JulSun1+6)=CalendarYear,MONTH(JulSun1+6)=7),JulSun1+6,""))</f>
        <v>#REF!</v>
      </c>
      <c r="H3" s="14" t="e">
        <f>IF(DAY(JulSun1)=1,IF(AND(YEAR(JulSun1)=CalendarYear,MONTH(JulSun1)=7),JulSun1,""),IF(AND(YEAR(JulSun1+7)=CalendarYear,MONTH(JulSun1+7)=7),JulSun1+7,""))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IF(DAY(JulSun1)=1,IF(AND(YEAR(JulSun1+1)=CalendarYear,MONTH(JulSun1+1)=7),JulSun1+1,""),IF(AND(YEAR(JulSun1+8)=CalendarYear,MONTH(JulSun1+8)=7),JulSun1+8,""))</f>
        <v>#REF!</v>
      </c>
      <c r="C5" s="7" t="e">
        <f>IF(DAY(JulSun1)=1,IF(AND(YEAR(JulSun1+2)=CalendarYear,MONTH(JulSun1+2)=7),JulSun1+2,""),IF(AND(YEAR(JulSun1+9)=CalendarYear,MONTH(JulSun1+9)=7),JulSun1+9,""))</f>
        <v>#REF!</v>
      </c>
      <c r="D5" s="7" t="e">
        <f>IF(DAY(JulSun1)=1,IF(AND(YEAR(JulSun1+3)=CalendarYear,MONTH(JulSun1+3)=7),JulSun1+3,""),IF(AND(YEAR(JulSun1+10)=CalendarYear,MONTH(JulSun1+10)=7),JulSun1+10,""))</f>
        <v>#REF!</v>
      </c>
      <c r="E5" s="7" t="e">
        <f>IF(DAY(JulSun1)=1,IF(AND(YEAR(JulSun1+4)=CalendarYear,MONTH(JulSun1+4)=7),JulSun1+4,""),IF(AND(YEAR(JulSun1+11)=CalendarYear,MONTH(JulSun1+11)=7),JulSun1+11,""))</f>
        <v>#REF!</v>
      </c>
      <c r="F5" s="7" t="e">
        <f>IF(DAY(JulSun1)=1,IF(AND(YEAR(JulSun1+5)=CalendarYear,MONTH(JulSun1+5)=7),JulSun1+5,""),IF(AND(YEAR(JulSun1+12)=CalendarYear,MONTH(JulSun1+12)=7),JulSun1+12,""))</f>
        <v>#REF!</v>
      </c>
      <c r="G5" s="7" t="e">
        <f>IF(DAY(JulSun1)=1,IF(AND(YEAR(JulSun1+6)=CalendarYear,MONTH(JulSun1+6)=7),JulSun1+6,""),IF(AND(YEAR(JulSun1+13)=CalendarYear,MONTH(JulSun1+13)=7),JulSun1+13,""))</f>
        <v>#REF!</v>
      </c>
      <c r="H5" s="14" t="e">
        <f>IF(DAY(JulSun1)=1,IF(AND(YEAR(JulSun1+7)=CalendarYear,MONTH(JulSun1+7)=7),JulSun1+7,""),IF(AND(YEAR(JulSun1+14)=CalendarYear,MONTH(JulSun1+14)=7),JulSun1+14,""))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IF(DAY(JulSun1)=1,IF(AND(YEAR(JulSun1+8)=CalendarYear,MONTH(JulSun1+8)=7),JulSun1+8,""),IF(AND(YEAR(JulSun1+15)=CalendarYear,MONTH(JulSun1+15)=7),JulSun1+15,""))</f>
        <v>#REF!</v>
      </c>
      <c r="C7" s="7" t="e">
        <f>IF(DAY(JulSun1)=1,IF(AND(YEAR(JulSun1+9)=CalendarYear,MONTH(JulSun1+9)=7),JulSun1+9,""),IF(AND(YEAR(JulSun1+16)=CalendarYear,MONTH(JulSun1+16)=7),JulSun1+16,""))</f>
        <v>#REF!</v>
      </c>
      <c r="D7" s="7" t="e">
        <f>IF(DAY(JulSun1)=1,IF(AND(YEAR(JulSun1+10)=CalendarYear,MONTH(JulSun1+10)=7),JulSun1+10,""),IF(AND(YEAR(JulSun1+17)=CalendarYear,MONTH(JulSun1+17)=7),JulSun1+17,""))</f>
        <v>#REF!</v>
      </c>
      <c r="E7" s="7" t="e">
        <f>IF(DAY(JulSun1)=1,IF(AND(YEAR(JulSun1+11)=CalendarYear,MONTH(JulSun1+11)=7),JulSun1+11,""),IF(AND(YEAR(JulSun1+18)=CalendarYear,MONTH(JulSun1+18)=7),JulSun1+18,""))</f>
        <v>#REF!</v>
      </c>
      <c r="F7" s="7" t="e">
        <f>IF(DAY(JulSun1)=1,IF(AND(YEAR(JulSun1+12)=CalendarYear,MONTH(JulSun1+12)=7),JulSun1+12,""),IF(AND(YEAR(JulSun1+19)=CalendarYear,MONTH(JulSun1+19)=7),JulSun1+19,""))</f>
        <v>#REF!</v>
      </c>
      <c r="G7" s="7" t="e">
        <f>IF(DAY(JulSun1)=1,IF(AND(YEAR(JulSun1+13)=CalendarYear,MONTH(JulSun1+13)=7),JulSun1+13,""),IF(AND(YEAR(JulSun1+20)=CalendarYear,MONTH(JulSun1+20)=7),JulSun1+20,""))</f>
        <v>#REF!</v>
      </c>
      <c r="H7" s="14" t="e">
        <f>IF(DAY(JulSun1)=1,IF(AND(YEAR(JulSun1+14)=CalendarYear,MONTH(JulSun1+14)=7),JulSun1+14,""),IF(AND(YEAR(JulSun1+21)=CalendarYear,MONTH(JulSun1+21)=7),JulSun1+21,""))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IF(DAY(JulSun1)=1,IF(AND(YEAR(JulSun1+15)=CalendarYear,MONTH(JulSun1+15)=7),JulSun1+15,""),IF(AND(YEAR(JulSun1+22)=CalendarYear,MONTH(JulSun1+22)=7),JulSun1+22,""))</f>
        <v>#REF!</v>
      </c>
      <c r="C9" s="7" t="e">
        <f>IF(DAY(JulSun1)=1,IF(AND(YEAR(JulSun1+16)=CalendarYear,MONTH(JulSun1+16)=7),JulSun1+16,""),IF(AND(YEAR(JulSun1+23)=CalendarYear,MONTH(JulSun1+23)=7),JulSun1+23,""))</f>
        <v>#REF!</v>
      </c>
      <c r="D9" s="7" t="e">
        <f>IF(DAY(JulSun1)=1,IF(AND(YEAR(JulSun1+17)=CalendarYear,MONTH(JulSun1+17)=7),JulSun1+17,""),IF(AND(YEAR(JulSun1+24)=CalendarYear,MONTH(JulSun1+24)=7),JulSun1+24,""))</f>
        <v>#REF!</v>
      </c>
      <c r="E9" s="7" t="e">
        <f>IF(DAY(JulSun1)=1,IF(AND(YEAR(JulSun1+18)=CalendarYear,MONTH(JulSun1+18)=7),JulSun1+18,""),IF(AND(YEAR(JulSun1+25)=CalendarYear,MONTH(JulSun1+25)=7),JulSun1+25,""))</f>
        <v>#REF!</v>
      </c>
      <c r="F9" s="7" t="e">
        <f>IF(DAY(JulSun1)=1,IF(AND(YEAR(JulSun1+19)=CalendarYear,MONTH(JulSun1+19)=7),JulSun1+19,""),IF(AND(YEAR(JulSun1+26)=CalendarYear,MONTH(JulSun1+26)=7),JulSun1+26,""))</f>
        <v>#REF!</v>
      </c>
      <c r="G9" s="7" t="e">
        <f>IF(DAY(JulSun1)=1,IF(AND(YEAR(JulSun1+20)=CalendarYear,MONTH(JulSun1+20)=7),JulSun1+20,""),IF(AND(YEAR(JulSun1+27)=CalendarYear,MONTH(JulSun1+27)=7),JulSun1+27,""))</f>
        <v>#REF!</v>
      </c>
      <c r="H9" s="14" t="e">
        <f>IF(DAY(JulSun1)=1,IF(AND(YEAR(JulSun1+21)=CalendarYear,MONTH(JulSun1+21)=7),JulSun1+21,""),IF(AND(YEAR(JulSun1+28)=CalendarYear,MONTH(JulSun1+28)=7),JulSun1+28,""))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IF(DAY(JulSun1)=1,IF(AND(YEAR(JulSun1+22)=CalendarYear,MONTH(JulSun1+22)=7),JulSun1+22,""),IF(AND(YEAR(JulSun1+29)=CalendarYear,MONTH(JulSun1+29)=7),JulSun1+29,""))</f>
        <v>#REF!</v>
      </c>
      <c r="C11" s="7" t="e">
        <f>IF(DAY(JulSun1)=1,IF(AND(YEAR(JulSun1+23)=CalendarYear,MONTH(JulSun1+23)=7),JulSun1+23,""),IF(AND(YEAR(JulSun1+30)=CalendarYear,MONTH(JulSun1+30)=7),JulSun1+30,""))</f>
        <v>#REF!</v>
      </c>
      <c r="D11" s="7" t="e">
        <f>IF(DAY(JulSun1)=1,IF(AND(YEAR(JulSun1+24)=CalendarYear,MONTH(JulSun1+24)=7),JulSun1+24,""),IF(AND(YEAR(JulSun1+31)=CalendarYear,MONTH(JulSun1+31)=7),JulSun1+31,""))</f>
        <v>#REF!</v>
      </c>
      <c r="E11" s="7" t="e">
        <f>IF(DAY(JulSun1)=1,IF(AND(YEAR(JulSun1+25)=CalendarYear,MONTH(JulSun1+25)=7),JulSun1+25,""),IF(AND(YEAR(JulSun1+32)=CalendarYear,MONTH(JulSun1+32)=7),JulSun1+32,""))</f>
        <v>#REF!</v>
      </c>
      <c r="F11" s="7" t="e">
        <f>IF(DAY(JulSun1)=1,IF(AND(YEAR(JulSun1+26)=CalendarYear,MONTH(JulSun1+26)=7),JulSun1+26,""),IF(AND(YEAR(JulSun1+33)=CalendarYear,MONTH(JulSun1+33)=7),JulSun1+33,""))</f>
        <v>#REF!</v>
      </c>
      <c r="G11" s="7" t="e">
        <f>IF(DAY(JulSun1)=1,IF(AND(YEAR(JulSun1+27)=CalendarYear,MONTH(JulSun1+27)=7),JulSun1+27,""),IF(AND(YEAR(JulSun1+34)=CalendarYear,MONTH(JulSun1+34)=7),JulSun1+34,""))</f>
        <v>#REF!</v>
      </c>
      <c r="H11" s="14" t="e">
        <f>IF(DAY(JulSun1)=1,IF(AND(YEAR(JulSun1+28)=CalendarYear,MONTH(JulSun1+28)=7),JulSun1+28,""),IF(AND(YEAR(JulSun1+35)=CalendarYear,MONTH(JulSun1+35)=7),JulSun1+35,""))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IF(DAY(JulSun1)=1,IF(AND(YEAR(JulSun1+29)=CalendarYear,MONTH(JulSun1+29)=7),JulSun1+29,""),IF(AND(YEAR(JulSun1+36)=CalendarYear,MONTH(JulSun1+36)=7),JulSun1+36,""))</f>
        <v>#REF!</v>
      </c>
      <c r="C13" s="7" t="e">
        <f>IF(DAY(JulSun1)=1,IF(AND(YEAR(JulSun1+30)=CalendarYear,MONTH(JulSun1+30)=7),JulSun1+30,""),IF(AND(YEAR(JulSun1+37)=CalendarYear,MONTH(JulSun1+37)=7),JulSun1+37,""))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DATE(CalendarYear,8,1)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IF(DAY(AugSun1)=1,"",IF(AND(YEAR(AugSun1+1)=CalendarYear,MONTH(AugSun1+1)=8),AugSun1+1,""))</f>
        <v>#REF!</v>
      </c>
      <c r="C3" s="7" t="e">
        <f>IF(DAY(AugSun1)=1,"",IF(AND(YEAR(AugSun1+2)=CalendarYear,MONTH(AugSun1+2)=8),AugSun1+2,""))</f>
        <v>#REF!</v>
      </c>
      <c r="D3" s="7" t="e">
        <f>IF(DAY(AugSun1)=1,"",IF(AND(YEAR(AugSun1+3)=CalendarYear,MONTH(AugSun1+3)=8),AugSun1+3,""))</f>
        <v>#REF!</v>
      </c>
      <c r="E3" s="7" t="e">
        <f>IF(DAY(AugSun1)=1,"",IF(AND(YEAR(AugSun1+4)=CalendarYear,MONTH(AugSun1+4)=8),AugSun1+4,""))</f>
        <v>#REF!</v>
      </c>
      <c r="F3" s="7" t="e">
        <f>IF(DAY(AugSun1)=1,"",IF(AND(YEAR(AugSun1+5)=CalendarYear,MONTH(AugSun1+5)=8),AugSun1+5,""))</f>
        <v>#REF!</v>
      </c>
      <c r="G3" s="7" t="e">
        <f>IF(DAY(AugSun1)=1,"",IF(AND(YEAR(AugSun1+6)=CalendarYear,MONTH(AugSun1+6)=8),AugSun1+6,""))</f>
        <v>#REF!</v>
      </c>
      <c r="H3" s="14" t="e">
        <f>IF(DAY(AugSun1)=1,IF(AND(YEAR(AugSun1)=CalendarYear,MONTH(AugSun1)=8),AugSun1,""),IF(AND(YEAR(AugSun1+7)=CalendarYear,MONTH(AugSun1+7)=8),AugSun1+7,""))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IF(DAY(AugSun1)=1,IF(AND(YEAR(AugSun1+1)=CalendarYear,MONTH(AugSun1+1)=8),AugSun1+1,""),IF(AND(YEAR(AugSun1+8)=CalendarYear,MONTH(AugSun1+8)=8),AugSun1+8,""))</f>
        <v>#REF!</v>
      </c>
      <c r="C5" s="7" t="e">
        <f>IF(DAY(AugSun1)=1,IF(AND(YEAR(AugSun1+2)=CalendarYear,MONTH(AugSun1+2)=8),AugSun1+2,""),IF(AND(YEAR(AugSun1+9)=CalendarYear,MONTH(AugSun1+9)=8),AugSun1+9,""))</f>
        <v>#REF!</v>
      </c>
      <c r="D5" s="7" t="e">
        <f>IF(DAY(AugSun1)=1,IF(AND(YEAR(AugSun1+3)=CalendarYear,MONTH(AugSun1+3)=8),AugSun1+3,""),IF(AND(YEAR(AugSun1+10)=CalendarYear,MONTH(AugSun1+10)=8),AugSun1+10,""))</f>
        <v>#REF!</v>
      </c>
      <c r="E5" s="7" t="e">
        <f>IF(DAY(AugSun1)=1,IF(AND(YEAR(AugSun1+4)=CalendarYear,MONTH(AugSun1+4)=8),AugSun1+4,""),IF(AND(YEAR(AugSun1+11)=CalendarYear,MONTH(AugSun1+11)=8),AugSun1+11,""))</f>
        <v>#REF!</v>
      </c>
      <c r="F5" s="7" t="e">
        <f>IF(DAY(AugSun1)=1,IF(AND(YEAR(AugSun1+5)=CalendarYear,MONTH(AugSun1+5)=8),AugSun1+5,""),IF(AND(YEAR(AugSun1+12)=CalendarYear,MONTH(AugSun1+12)=8),AugSun1+12,""))</f>
        <v>#REF!</v>
      </c>
      <c r="G5" s="7" t="e">
        <f>IF(DAY(AugSun1)=1,IF(AND(YEAR(AugSun1+6)=CalendarYear,MONTH(AugSun1+6)=8),AugSun1+6,""),IF(AND(YEAR(AugSun1+13)=CalendarYear,MONTH(AugSun1+13)=8),AugSun1+13,""))</f>
        <v>#REF!</v>
      </c>
      <c r="H5" s="14" t="e">
        <f>IF(DAY(AugSun1)=1,IF(AND(YEAR(AugSun1+7)=CalendarYear,MONTH(AugSun1+7)=8),AugSun1+7,""),IF(AND(YEAR(AugSun1+14)=CalendarYear,MONTH(AugSun1+14)=8),AugSun1+14,""))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IF(DAY(AugSun1)=1,IF(AND(YEAR(AugSun1+8)=CalendarYear,MONTH(AugSun1+8)=8),AugSun1+8,""),IF(AND(YEAR(AugSun1+15)=CalendarYear,MONTH(AugSun1+15)=8),AugSun1+15,""))</f>
        <v>#REF!</v>
      </c>
      <c r="C7" s="7" t="e">
        <f>IF(DAY(AugSun1)=1,IF(AND(YEAR(AugSun1+9)=CalendarYear,MONTH(AugSun1+9)=8),AugSun1+9,""),IF(AND(YEAR(AugSun1+16)=CalendarYear,MONTH(AugSun1+16)=8),AugSun1+16,""))</f>
        <v>#REF!</v>
      </c>
      <c r="D7" s="7" t="e">
        <f>IF(DAY(AugSun1)=1,IF(AND(YEAR(AugSun1+10)=CalendarYear,MONTH(AugSun1+10)=8),AugSun1+10,""),IF(AND(YEAR(AugSun1+17)=CalendarYear,MONTH(AugSun1+17)=8),AugSun1+17,""))</f>
        <v>#REF!</v>
      </c>
      <c r="E7" s="7" t="e">
        <f>IF(DAY(AugSun1)=1,IF(AND(YEAR(AugSun1+11)=CalendarYear,MONTH(AugSun1+11)=8),AugSun1+11,""),IF(AND(YEAR(AugSun1+18)=CalendarYear,MONTH(AugSun1+18)=8),AugSun1+18,""))</f>
        <v>#REF!</v>
      </c>
      <c r="F7" s="7" t="e">
        <f>IF(DAY(AugSun1)=1,IF(AND(YEAR(AugSun1+12)=CalendarYear,MONTH(AugSun1+12)=8),AugSun1+12,""),IF(AND(YEAR(AugSun1+19)=CalendarYear,MONTH(AugSun1+19)=8),AugSun1+19,""))</f>
        <v>#REF!</v>
      </c>
      <c r="G7" s="7" t="e">
        <f>IF(DAY(AugSun1)=1,IF(AND(YEAR(AugSun1+13)=CalendarYear,MONTH(AugSun1+13)=8),AugSun1+13,""),IF(AND(YEAR(AugSun1+20)=CalendarYear,MONTH(AugSun1+20)=8),AugSun1+20,""))</f>
        <v>#REF!</v>
      </c>
      <c r="H7" s="14" t="e">
        <f>IF(DAY(AugSun1)=1,IF(AND(YEAR(AugSun1+14)=CalendarYear,MONTH(AugSun1+14)=8),AugSun1+14,""),IF(AND(YEAR(AugSun1+21)=CalendarYear,MONTH(AugSun1+21)=8),AugSun1+21,""))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IF(DAY(AugSun1)=1,IF(AND(YEAR(AugSun1+15)=CalendarYear,MONTH(AugSun1+15)=8),AugSun1+15,""),IF(AND(YEAR(AugSun1+22)=CalendarYear,MONTH(AugSun1+22)=8),AugSun1+22,""))</f>
        <v>#REF!</v>
      </c>
      <c r="C9" s="7" t="e">
        <f>IF(DAY(AugSun1)=1,IF(AND(YEAR(AugSun1+16)=CalendarYear,MONTH(AugSun1+16)=8),AugSun1+16,""),IF(AND(YEAR(AugSun1+23)=CalendarYear,MONTH(AugSun1+23)=8),AugSun1+23,""))</f>
        <v>#REF!</v>
      </c>
      <c r="D9" s="7" t="e">
        <f>IF(DAY(AugSun1)=1,IF(AND(YEAR(AugSun1+17)=CalendarYear,MONTH(AugSun1+17)=8),AugSun1+17,""),IF(AND(YEAR(AugSun1+24)=CalendarYear,MONTH(AugSun1+24)=8),AugSun1+24,""))</f>
        <v>#REF!</v>
      </c>
      <c r="E9" s="7" t="e">
        <f>IF(DAY(AugSun1)=1,IF(AND(YEAR(AugSun1+18)=CalendarYear,MONTH(AugSun1+18)=8),AugSun1+18,""),IF(AND(YEAR(AugSun1+25)=CalendarYear,MONTH(AugSun1+25)=8),AugSun1+25,""))</f>
        <v>#REF!</v>
      </c>
      <c r="F9" s="7" t="e">
        <f>IF(DAY(AugSun1)=1,IF(AND(YEAR(AugSun1+19)=CalendarYear,MONTH(AugSun1+19)=8),AugSun1+19,""),IF(AND(YEAR(AugSun1+26)=CalendarYear,MONTH(AugSun1+26)=8),AugSun1+26,""))</f>
        <v>#REF!</v>
      </c>
      <c r="G9" s="7" t="e">
        <f>IF(DAY(AugSun1)=1,IF(AND(YEAR(AugSun1+20)=CalendarYear,MONTH(AugSun1+20)=8),AugSun1+20,""),IF(AND(YEAR(AugSun1+27)=CalendarYear,MONTH(AugSun1+27)=8),AugSun1+27,""))</f>
        <v>#REF!</v>
      </c>
      <c r="H9" s="14" t="e">
        <f>IF(DAY(AugSun1)=1,IF(AND(YEAR(AugSun1+21)=CalendarYear,MONTH(AugSun1+21)=8),AugSun1+21,""),IF(AND(YEAR(AugSun1+28)=CalendarYear,MONTH(AugSun1+28)=8),AugSun1+28,""))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IF(DAY(AugSun1)=1,IF(AND(YEAR(AugSun1+22)=CalendarYear,MONTH(AugSun1+22)=8),AugSun1+22,""),IF(AND(YEAR(AugSun1+29)=CalendarYear,MONTH(AugSun1+29)=8),AugSun1+29,""))</f>
        <v>#REF!</v>
      </c>
      <c r="C11" s="7" t="e">
        <f>IF(DAY(AugSun1)=1,IF(AND(YEAR(AugSun1+23)=CalendarYear,MONTH(AugSun1+23)=8),AugSun1+23,""),IF(AND(YEAR(AugSun1+30)=CalendarYear,MONTH(AugSun1+30)=8),AugSun1+30,""))</f>
        <v>#REF!</v>
      </c>
      <c r="D11" s="7" t="e">
        <f>IF(DAY(AugSun1)=1,IF(AND(YEAR(AugSun1+24)=CalendarYear,MONTH(AugSun1+24)=8),AugSun1+24,""),IF(AND(YEAR(AugSun1+31)=CalendarYear,MONTH(AugSun1+31)=8),AugSun1+31,""))</f>
        <v>#REF!</v>
      </c>
      <c r="E11" s="7" t="e">
        <f>IF(DAY(AugSun1)=1,IF(AND(YEAR(AugSun1+25)=CalendarYear,MONTH(AugSun1+25)=8),AugSun1+25,""),IF(AND(YEAR(AugSun1+32)=CalendarYear,MONTH(AugSun1+32)=8),AugSun1+32,""))</f>
        <v>#REF!</v>
      </c>
      <c r="F11" s="7" t="e">
        <f>IF(DAY(AugSun1)=1,IF(AND(YEAR(AugSun1+26)=CalendarYear,MONTH(AugSun1+26)=8),AugSun1+26,""),IF(AND(YEAR(AugSun1+33)=CalendarYear,MONTH(AugSun1+33)=8),AugSun1+33,""))</f>
        <v>#REF!</v>
      </c>
      <c r="G11" s="7" t="e">
        <f>IF(DAY(AugSun1)=1,IF(AND(YEAR(AugSun1+27)=CalendarYear,MONTH(AugSun1+27)=8),AugSun1+27,""),IF(AND(YEAR(AugSun1+34)=CalendarYear,MONTH(AugSun1+34)=8),AugSun1+34,""))</f>
        <v>#REF!</v>
      </c>
      <c r="H11" s="14" t="e">
        <f>IF(DAY(AugSun1)=1,IF(AND(YEAR(AugSun1+28)=CalendarYear,MONTH(AugSun1+28)=8),AugSun1+28,""),IF(AND(YEAR(AugSun1+35)=CalendarYear,MONTH(AugSun1+35)=8),AugSun1+35,""))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IF(DAY(AugSun1)=1,IF(AND(YEAR(AugSun1+29)=CalendarYear,MONTH(AugSun1+29)=8),AugSun1+29,""),IF(AND(YEAR(AugSun1+36)=CalendarYear,MONTH(AugSun1+36)=8),AugSun1+36,""))</f>
        <v>#REF!</v>
      </c>
      <c r="C13" s="7" t="e">
        <f>IF(DAY(AugSun1)=1,IF(AND(YEAR(AugSun1+30)=CalendarYear,MONTH(AugSun1+30)=8),AugSun1+30,""),IF(AND(YEAR(AugSun1+37)=CalendarYear,MONTH(AugSun1+37)=8),AugSun1+37,""))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workbookViewId="0">
      <selection activeCell="D13" sqref="D13:H13"/>
    </sheetView>
  </sheetViews>
  <sheetFormatPr defaultColWidth="8.75" defaultRowHeight="16.5"/>
  <cols>
    <col min="1" max="1" width="2.375" style="1" customWidth="1"/>
    <col min="2" max="8" width="17.625" customWidth="1"/>
    <col min="10" max="10" width="13.375" bestFit="1" customWidth="1"/>
    <col min="11" max="11" width="14.75" bestFit="1" customWidth="1"/>
  </cols>
  <sheetData>
    <row r="1" spans="1:8" s="1" customFormat="1" ht="59.25" customHeight="1" thickBot="1">
      <c r="B1" s="83" t="e">
        <f>DATE(CalendarYear,9,1)</f>
        <v>#REF!</v>
      </c>
      <c r="C1" s="83"/>
      <c r="D1" s="83"/>
      <c r="E1" s="83"/>
      <c r="F1" s="83"/>
      <c r="G1" s="83"/>
      <c r="H1" s="83"/>
    </row>
    <row r="2" spans="1:8" s="3" customFormat="1" ht="21.75" customHeight="1">
      <c r="A2" s="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2" t="s">
        <v>6</v>
      </c>
    </row>
    <row r="3" spans="1:8" ht="14.1" customHeight="1">
      <c r="B3" s="13" t="e">
        <f>IF(DAY(SepSun1)=1,"",IF(AND(YEAR(SepSun1+1)=CalendarYear,MONTH(SepSun1+1)=9),SepSun1+1,""))</f>
        <v>#REF!</v>
      </c>
      <c r="C3" s="7" t="e">
        <f>IF(DAY(SepSun1)=1,"",IF(AND(YEAR(SepSun1+2)=CalendarYear,MONTH(SepSun1+2)=9),SepSun1+2,""))</f>
        <v>#REF!</v>
      </c>
      <c r="D3" s="7" t="e">
        <f>IF(DAY(SepSun1)=1,"",IF(AND(YEAR(SepSun1+3)=CalendarYear,MONTH(SepSun1+3)=9),SepSun1+3,""))</f>
        <v>#REF!</v>
      </c>
      <c r="E3" s="7" t="e">
        <f>IF(DAY(SepSun1)=1,"",IF(AND(YEAR(SepSun1+4)=CalendarYear,MONTH(SepSun1+4)=9),SepSun1+4,""))</f>
        <v>#REF!</v>
      </c>
      <c r="F3" s="7" t="e">
        <f>IF(DAY(SepSun1)=1,"",IF(AND(YEAR(SepSun1+5)=CalendarYear,MONTH(SepSun1+5)=9),SepSun1+5,""))</f>
        <v>#REF!</v>
      </c>
      <c r="G3" s="7" t="e">
        <f>IF(DAY(SepSun1)=1,"",IF(AND(YEAR(SepSun1+6)=CalendarYear,MONTH(SepSun1+6)=9),SepSun1+6,""))</f>
        <v>#REF!</v>
      </c>
      <c r="H3" s="14" t="e">
        <f>IF(DAY(SepSun1)=1,IF(AND(YEAR(SepSun1)=CalendarYear,MONTH(SepSun1)=9),SepSun1,""),IF(AND(YEAR(SepSun1+7)=CalendarYear,MONTH(SepSun1+7)=9),SepSun1+7,""))</f>
        <v>#REF!</v>
      </c>
    </row>
    <row r="4" spans="1:8" ht="57.95" customHeight="1">
      <c r="B4" s="16"/>
      <c r="C4" s="8"/>
      <c r="D4" s="9"/>
      <c r="E4" s="9"/>
      <c r="F4" s="9"/>
      <c r="G4" s="17"/>
      <c r="H4" s="18"/>
    </row>
    <row r="5" spans="1:8" ht="14.1" customHeight="1">
      <c r="B5" s="13" t="e">
        <f>IF(DAY(SepSun1)=1,IF(AND(YEAR(SepSun1+1)=CalendarYear,MONTH(SepSun1+1)=9),SepSun1+1,""),IF(AND(YEAR(SepSun1+8)=CalendarYear,MONTH(SepSun1+8)=9),SepSun1+8,""))</f>
        <v>#REF!</v>
      </c>
      <c r="C5" s="7" t="e">
        <f>IF(DAY(SepSun1)=1,IF(AND(YEAR(SepSun1+2)=CalendarYear,MONTH(SepSun1+2)=9),SepSun1+2,""),IF(AND(YEAR(SepSun1+9)=CalendarYear,MONTH(SepSun1+9)=9),SepSun1+9,""))</f>
        <v>#REF!</v>
      </c>
      <c r="D5" s="7" t="e">
        <f>IF(DAY(SepSun1)=1,IF(AND(YEAR(SepSun1+3)=CalendarYear,MONTH(SepSun1+3)=9),SepSun1+3,""),IF(AND(YEAR(SepSun1+10)=CalendarYear,MONTH(SepSun1+10)=9),SepSun1+10,""))</f>
        <v>#REF!</v>
      </c>
      <c r="E5" s="7" t="e">
        <f>IF(DAY(SepSun1)=1,IF(AND(YEAR(SepSun1+4)=CalendarYear,MONTH(SepSun1+4)=9),SepSun1+4,""),IF(AND(YEAR(SepSun1+11)=CalendarYear,MONTH(SepSun1+11)=9),SepSun1+11,""))</f>
        <v>#REF!</v>
      </c>
      <c r="F5" s="7" t="e">
        <f>IF(DAY(SepSun1)=1,IF(AND(YEAR(SepSun1+5)=CalendarYear,MONTH(SepSun1+5)=9),SepSun1+5,""),IF(AND(YEAR(SepSun1+12)=CalendarYear,MONTH(SepSun1+12)=9),SepSun1+12,""))</f>
        <v>#REF!</v>
      </c>
      <c r="G5" s="7" t="e">
        <f>IF(DAY(SepSun1)=1,IF(AND(YEAR(SepSun1+6)=CalendarYear,MONTH(SepSun1+6)=9),SepSun1+6,""),IF(AND(YEAR(SepSun1+13)=CalendarYear,MONTH(SepSun1+13)=9),SepSun1+13,""))</f>
        <v>#REF!</v>
      </c>
      <c r="H5" s="14" t="e">
        <f>IF(DAY(SepSun1)=1,IF(AND(YEAR(SepSun1+7)=CalendarYear,MONTH(SepSun1+7)=9),SepSun1+7,""),IF(AND(YEAR(SepSun1+14)=CalendarYear,MONTH(SepSun1+14)=9),SepSun1+14,""))</f>
        <v>#REF!</v>
      </c>
    </row>
    <row r="6" spans="1:8" ht="57.95" customHeight="1">
      <c r="B6" s="16"/>
      <c r="C6" s="8"/>
      <c r="D6" s="9"/>
      <c r="E6" s="9"/>
      <c r="F6" s="9"/>
      <c r="G6" s="17"/>
      <c r="H6" s="18"/>
    </row>
    <row r="7" spans="1:8" ht="14.1" customHeight="1">
      <c r="B7" s="13" t="e">
        <f>IF(DAY(SepSun1)=1,IF(AND(YEAR(SepSun1+8)=CalendarYear,MONTH(SepSun1+8)=9),SepSun1+8,""),IF(AND(YEAR(SepSun1+15)=CalendarYear,MONTH(SepSun1+15)=9),SepSun1+15,""))</f>
        <v>#REF!</v>
      </c>
      <c r="C7" s="7" t="e">
        <f>IF(DAY(SepSun1)=1,IF(AND(YEAR(SepSun1+9)=CalendarYear,MONTH(SepSun1+9)=9),SepSun1+9,""),IF(AND(YEAR(SepSun1+16)=CalendarYear,MONTH(SepSun1+16)=9),SepSun1+16,""))</f>
        <v>#REF!</v>
      </c>
      <c r="D7" s="7" t="e">
        <f>IF(DAY(SepSun1)=1,IF(AND(YEAR(SepSun1+10)=CalendarYear,MONTH(SepSun1+10)=9),SepSun1+10,""),IF(AND(YEAR(SepSun1+17)=CalendarYear,MONTH(SepSun1+17)=9),SepSun1+17,""))</f>
        <v>#REF!</v>
      </c>
      <c r="E7" s="7" t="e">
        <f>IF(DAY(SepSun1)=1,IF(AND(YEAR(SepSun1+11)=CalendarYear,MONTH(SepSun1+11)=9),SepSun1+11,""),IF(AND(YEAR(SepSun1+18)=CalendarYear,MONTH(SepSun1+18)=9),SepSun1+18,""))</f>
        <v>#REF!</v>
      </c>
      <c r="F7" s="7" t="e">
        <f>IF(DAY(SepSun1)=1,IF(AND(YEAR(SepSun1+12)=CalendarYear,MONTH(SepSun1+12)=9),SepSun1+12,""),IF(AND(YEAR(SepSun1+19)=CalendarYear,MONTH(SepSun1+19)=9),SepSun1+19,""))</f>
        <v>#REF!</v>
      </c>
      <c r="G7" s="7" t="e">
        <f>IF(DAY(SepSun1)=1,IF(AND(YEAR(SepSun1+13)=CalendarYear,MONTH(SepSun1+13)=9),SepSun1+13,""),IF(AND(YEAR(SepSun1+20)=CalendarYear,MONTH(SepSun1+20)=9),SepSun1+20,""))</f>
        <v>#REF!</v>
      </c>
      <c r="H7" s="14" t="e">
        <f>IF(DAY(SepSun1)=1,IF(AND(YEAR(SepSun1+14)=CalendarYear,MONTH(SepSun1+14)=9),SepSun1+14,""),IF(AND(YEAR(SepSun1+21)=CalendarYear,MONTH(SepSun1+21)=9),SepSun1+21,""))</f>
        <v>#REF!</v>
      </c>
    </row>
    <row r="8" spans="1:8" ht="57.95" customHeight="1">
      <c r="B8" s="16"/>
      <c r="C8" s="8"/>
      <c r="D8" s="9"/>
      <c r="E8" s="9"/>
      <c r="F8" s="9"/>
      <c r="G8" s="17"/>
      <c r="H8" s="18"/>
    </row>
    <row r="9" spans="1:8" ht="14.1" customHeight="1">
      <c r="B9" s="13" t="e">
        <f>IF(DAY(SepSun1)=1,IF(AND(YEAR(SepSun1+15)=CalendarYear,MONTH(SepSun1+15)=9),SepSun1+15,""),IF(AND(YEAR(SepSun1+22)=CalendarYear,MONTH(SepSun1+22)=9),SepSun1+22,""))</f>
        <v>#REF!</v>
      </c>
      <c r="C9" s="7" t="e">
        <f>IF(DAY(SepSun1)=1,IF(AND(YEAR(SepSun1+16)=CalendarYear,MONTH(SepSun1+16)=9),SepSun1+16,""),IF(AND(YEAR(SepSun1+23)=CalendarYear,MONTH(SepSun1+23)=9),SepSun1+23,""))</f>
        <v>#REF!</v>
      </c>
      <c r="D9" s="7" t="e">
        <f>IF(DAY(SepSun1)=1,IF(AND(YEAR(SepSun1+17)=CalendarYear,MONTH(SepSun1+17)=9),SepSun1+17,""),IF(AND(YEAR(SepSun1+24)=CalendarYear,MONTH(SepSun1+24)=9),SepSun1+24,""))</f>
        <v>#REF!</v>
      </c>
      <c r="E9" s="7" t="e">
        <f>IF(DAY(SepSun1)=1,IF(AND(YEAR(SepSun1+18)=CalendarYear,MONTH(SepSun1+18)=9),SepSun1+18,""),IF(AND(YEAR(SepSun1+25)=CalendarYear,MONTH(SepSun1+25)=9),SepSun1+25,""))</f>
        <v>#REF!</v>
      </c>
      <c r="F9" s="7" t="e">
        <f>IF(DAY(SepSun1)=1,IF(AND(YEAR(SepSun1+19)=CalendarYear,MONTH(SepSun1+19)=9),SepSun1+19,""),IF(AND(YEAR(SepSun1+26)=CalendarYear,MONTH(SepSun1+26)=9),SepSun1+26,""))</f>
        <v>#REF!</v>
      </c>
      <c r="G9" s="7" t="e">
        <f>IF(DAY(SepSun1)=1,IF(AND(YEAR(SepSun1+20)=CalendarYear,MONTH(SepSun1+20)=9),SepSun1+20,""),IF(AND(YEAR(SepSun1+27)=CalendarYear,MONTH(SepSun1+27)=9),SepSun1+27,""))</f>
        <v>#REF!</v>
      </c>
      <c r="H9" s="14" t="e">
        <f>IF(DAY(SepSun1)=1,IF(AND(YEAR(SepSun1+21)=CalendarYear,MONTH(SepSun1+21)=9),SepSun1+21,""),IF(AND(YEAR(SepSun1+28)=CalendarYear,MONTH(SepSun1+28)=9),SepSun1+28,""))</f>
        <v>#REF!</v>
      </c>
    </row>
    <row r="10" spans="1:8" ht="57.95" customHeight="1">
      <c r="B10" s="16"/>
      <c r="C10" s="8"/>
      <c r="D10" s="9"/>
      <c r="E10" s="9"/>
      <c r="F10" s="9"/>
      <c r="G10" s="17"/>
      <c r="H10" s="18"/>
    </row>
    <row r="11" spans="1:8" ht="14.1" customHeight="1">
      <c r="B11" s="13" t="e">
        <f>IF(DAY(SepSun1)=1,IF(AND(YEAR(SepSun1+22)=CalendarYear,MONTH(SepSun1+22)=9),SepSun1+22,""),IF(AND(YEAR(SepSun1+29)=CalendarYear,MONTH(SepSun1+29)=9),SepSun1+29,""))</f>
        <v>#REF!</v>
      </c>
      <c r="C11" s="7" t="e">
        <f>IF(DAY(SepSun1)=1,IF(AND(YEAR(SepSun1+23)=CalendarYear,MONTH(SepSun1+23)=9),SepSun1+23,""),IF(AND(YEAR(SepSun1+30)=CalendarYear,MONTH(SepSun1+30)=9),SepSun1+30,""))</f>
        <v>#REF!</v>
      </c>
      <c r="D11" s="7" t="e">
        <f>IF(DAY(SepSun1)=1,IF(AND(YEAR(SepSun1+24)=CalendarYear,MONTH(SepSun1+24)=9),SepSun1+24,""),IF(AND(YEAR(SepSun1+31)=CalendarYear,MONTH(SepSun1+31)=9),SepSun1+31,""))</f>
        <v>#REF!</v>
      </c>
      <c r="E11" s="7" t="e">
        <f>IF(DAY(SepSun1)=1,IF(AND(YEAR(SepSun1+25)=CalendarYear,MONTH(SepSun1+25)=9),SepSun1+25,""),IF(AND(YEAR(SepSun1+32)=CalendarYear,MONTH(SepSun1+32)=9),SepSun1+32,""))</f>
        <v>#REF!</v>
      </c>
      <c r="F11" s="7" t="e">
        <f>IF(DAY(SepSun1)=1,IF(AND(YEAR(SepSun1+26)=CalendarYear,MONTH(SepSun1+26)=9),SepSun1+26,""),IF(AND(YEAR(SepSun1+33)=CalendarYear,MONTH(SepSun1+33)=9),SepSun1+33,""))</f>
        <v>#REF!</v>
      </c>
      <c r="G11" s="7" t="e">
        <f>IF(DAY(SepSun1)=1,IF(AND(YEAR(SepSun1+27)=CalendarYear,MONTH(SepSun1+27)=9),SepSun1+27,""),IF(AND(YEAR(SepSun1+34)=CalendarYear,MONTH(SepSun1+34)=9),SepSun1+34,""))</f>
        <v>#REF!</v>
      </c>
      <c r="H11" s="14" t="e">
        <f>IF(DAY(SepSun1)=1,IF(AND(YEAR(SepSun1+28)=CalendarYear,MONTH(SepSun1+28)=9),SepSun1+28,""),IF(AND(YEAR(SepSun1+35)=CalendarYear,MONTH(SepSun1+35)=9),SepSun1+35,""))</f>
        <v>#REF!</v>
      </c>
    </row>
    <row r="12" spans="1:8" ht="57.95" customHeight="1">
      <c r="B12" s="16"/>
      <c r="C12" s="8"/>
      <c r="D12" s="9"/>
      <c r="E12" s="9"/>
      <c r="F12" s="8"/>
      <c r="G12" s="17"/>
      <c r="H12" s="18"/>
    </row>
    <row r="13" spans="1:8" ht="14.1" customHeight="1">
      <c r="B13" s="13" t="e">
        <f>IF(DAY(SepSun1)=1,IF(AND(YEAR(SepSun1+29)=CalendarYear,MONTH(SepSun1+29)=9),SepSun1+29,""),IF(AND(YEAR(SepSun1+36)=CalendarYear,MONTH(SepSun1+36)=9),SepSun1+36,""))</f>
        <v>#REF!</v>
      </c>
      <c r="C13" s="7" t="e">
        <f>IF(DAY(SepSun1)=1,IF(AND(YEAR(SepSun1+30)=CalendarYear,MONTH(SepSun1+30)=9),SepSun1+30,""),IF(AND(YEAR(SepSun1+37)=CalendarYear,MONTH(SepSun1+37)=9),SepSun1+37,""))</f>
        <v>#REF!</v>
      </c>
      <c r="D13" s="87" t="s">
        <v>7</v>
      </c>
      <c r="E13" s="88"/>
      <c r="F13" s="88"/>
      <c r="G13" s="88"/>
      <c r="H13" s="89"/>
    </row>
    <row r="14" spans="1:8" ht="57.95" customHeight="1" thickBot="1">
      <c r="B14" s="19"/>
      <c r="C14" s="15"/>
      <c r="D14" s="84"/>
      <c r="E14" s="85"/>
      <c r="F14" s="85"/>
      <c r="G14" s="85"/>
      <c r="H14" s="86"/>
    </row>
  </sheetData>
  <mergeCells count="3">
    <mergeCell ref="B1:H1"/>
    <mergeCell ref="D13:H13"/>
    <mergeCell ref="D14:H14"/>
  </mergeCells>
  <phoneticPr fontId="10" type="noConversion"/>
  <printOptions horizontalCentered="1" verticalCentered="1"/>
  <pageMargins left="0.5" right="0.5" top="0.75" bottom="0.75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Sett</vt:lpstr>
      <vt:lpstr>Ott</vt:lpstr>
      <vt:lpstr>Nov</vt:lpstr>
      <vt:lpstr>Dic</vt:lpstr>
      <vt:lpstr>Elenco di ricerca</vt:lpstr>
      <vt:lpstr>Year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</dc:creator>
  <cp:lastModifiedBy>Maddalena Scinocca</cp:lastModifiedBy>
  <cp:lastPrinted>2019-03-25T11:30:10Z</cp:lastPrinted>
  <dcterms:created xsi:type="dcterms:W3CDTF">2001-05-02T15:52:45Z</dcterms:created>
  <dcterms:modified xsi:type="dcterms:W3CDTF">2019-04-01T12:19:30Z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TC102851621033</vt:lpwstr>
  </property>
</Properties>
</file>